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Dokumenty\zastupitelstvo\16122021\"/>
    </mc:Choice>
  </mc:AlternateContent>
  <bookViews>
    <workbookView xWindow="0" yWindow="0" windowWidth="20145" windowHeight="11100" firstSheet="4" activeTab="8"/>
  </bookViews>
  <sheets>
    <sheet name="1.Provozní příjmy a výdaje" sheetId="3" r:id="rId1"/>
    <sheet name="2.Investice" sheetId="10" r:id="rId2"/>
    <sheet name="3.Střednědobý výhled" sheetId="9" r:id="rId3"/>
    <sheet name="2.1.Návrhy dalších investic" sheetId="14" r:id="rId4"/>
    <sheet name="1.1.Příjmy dle položek" sheetId="1" r:id="rId5"/>
    <sheet name="1.2.Výdaje dle položek" sheetId="2" r:id="rId6"/>
    <sheet name="Příjmy odd.§ historie" sheetId="15" r:id="rId7"/>
    <sheet name="Výdaje odd.§ historie" sheetId="16" r:id="rId8"/>
    <sheet name="Navýšení Ekoltes" sheetId="13" r:id="rId9"/>
    <sheet name="List1" sheetId="17" r:id="rId10"/>
  </sheets>
  <definedNames>
    <definedName name="_xlnm.Print_Titles" localSheetId="4">'1.1.Příjmy dle položek'!$3:$3</definedName>
    <definedName name="_xlnm.Print_Titles" localSheetId="5">'1.2.Výdaje dle položek'!$3:$3</definedName>
    <definedName name="_xlnm.Print_Titles" localSheetId="0">'1.Provozní příjmy a výdaje'!$3:$3</definedName>
    <definedName name="_xlnm.Print_Titles" localSheetId="3">'2.1.Návrhy dalších investic'!$3:$3</definedName>
    <definedName name="_xlnm.Print_Titles" localSheetId="1">'2.Investice'!$3:$3</definedName>
    <definedName name="_xlnm.Print_Titles" localSheetId="2">'3.Střednědobý výhled'!$3:$4</definedName>
  </definedNames>
  <calcPr calcId="162913"/>
</workbook>
</file>

<file path=xl/calcChain.xml><?xml version="1.0" encoding="utf-8"?>
<calcChain xmlns="http://schemas.openxmlformats.org/spreadsheetml/2006/main">
  <c r="E55" i="13" l="1"/>
  <c r="D55" i="13"/>
  <c r="E49" i="13"/>
  <c r="E57" i="13" s="1"/>
  <c r="D49" i="13"/>
  <c r="D57" i="13" s="1"/>
  <c r="K258" i="2"/>
  <c r="D53" i="14" l="1"/>
  <c r="C53" i="14"/>
  <c r="C14" i="10"/>
  <c r="C12" i="10"/>
  <c r="C16" i="10" s="1"/>
  <c r="C10" i="10"/>
  <c r="C8" i="10"/>
  <c r="C6" i="10"/>
  <c r="H444" i="2" l="1"/>
  <c r="H437" i="2"/>
  <c r="H427" i="2"/>
  <c r="H419" i="2"/>
  <c r="H411" i="2"/>
  <c r="H401" i="2"/>
  <c r="J401" i="2" s="1"/>
  <c r="H397" i="2"/>
  <c r="J397" i="2" s="1"/>
  <c r="H392" i="2"/>
  <c r="J392" i="2" s="1"/>
  <c r="J127" i="16" l="1"/>
  <c r="J27" i="16"/>
  <c r="J70" i="15"/>
  <c r="I78" i="15"/>
  <c r="H143" i="16"/>
  <c r="E122" i="16" l="1"/>
  <c r="G143" i="16" l="1"/>
  <c r="F143" i="16"/>
  <c r="E143" i="16"/>
  <c r="J141" i="16"/>
  <c r="I141" i="16"/>
  <c r="H141" i="16"/>
  <c r="I127" i="16"/>
  <c r="H127" i="16"/>
  <c r="I70" i="15"/>
  <c r="H70" i="15"/>
  <c r="G70" i="15"/>
  <c r="F70" i="15"/>
  <c r="E70" i="15"/>
  <c r="J122" i="16"/>
  <c r="I122" i="16"/>
  <c r="H122" i="16"/>
  <c r="J110" i="16"/>
  <c r="I110" i="16"/>
  <c r="H110" i="16"/>
  <c r="J101" i="16"/>
  <c r="H101" i="16"/>
  <c r="I101" i="16"/>
  <c r="J98" i="16"/>
  <c r="I98" i="16"/>
  <c r="I143" i="16" s="1"/>
  <c r="H98" i="16"/>
  <c r="J90" i="16"/>
  <c r="H90" i="16"/>
  <c r="I90" i="16"/>
  <c r="J84" i="16"/>
  <c r="I84" i="16"/>
  <c r="H84" i="16"/>
  <c r="G84" i="16"/>
  <c r="J72" i="16" l="1"/>
  <c r="I72" i="16"/>
  <c r="H72" i="16"/>
  <c r="J69" i="16"/>
  <c r="I69" i="16"/>
  <c r="H69" i="16"/>
  <c r="J63" i="16"/>
  <c r="I63" i="16"/>
  <c r="H63" i="16"/>
  <c r="H56" i="16"/>
  <c r="G56" i="16"/>
  <c r="F56" i="16"/>
  <c r="E56" i="16"/>
  <c r="J56" i="16"/>
  <c r="I56" i="16"/>
  <c r="H31" i="15"/>
  <c r="J41" i="16" l="1"/>
  <c r="I41" i="16"/>
  <c r="H41" i="16"/>
  <c r="J32" i="16"/>
  <c r="I32" i="16"/>
  <c r="H32" i="16"/>
  <c r="I27" i="16"/>
  <c r="H27" i="16"/>
  <c r="G27" i="16"/>
  <c r="F27" i="16"/>
  <c r="E27" i="16"/>
  <c r="J17" i="15"/>
  <c r="I17" i="15"/>
  <c r="F17" i="15"/>
  <c r="H17" i="15"/>
  <c r="H13" i="15"/>
  <c r="J16" i="16"/>
  <c r="I16" i="16"/>
  <c r="H16" i="16"/>
  <c r="I13" i="15"/>
  <c r="J7" i="16"/>
  <c r="I7" i="16"/>
  <c r="H7" i="16"/>
  <c r="G141" i="16"/>
  <c r="F141" i="16"/>
  <c r="E141" i="16"/>
  <c r="G127" i="16"/>
  <c r="F127" i="16"/>
  <c r="E127" i="16"/>
  <c r="G122" i="16"/>
  <c r="F122" i="16"/>
  <c r="G110" i="16"/>
  <c r="F110" i="16"/>
  <c r="E110" i="16"/>
  <c r="G101" i="16"/>
  <c r="F101" i="16"/>
  <c r="E101" i="16"/>
  <c r="G98" i="16"/>
  <c r="F98" i="16"/>
  <c r="E98" i="16"/>
  <c r="G90" i="16"/>
  <c r="F90" i="16"/>
  <c r="E90" i="16"/>
  <c r="F84" i="16"/>
  <c r="E84" i="16"/>
  <c r="G72" i="16"/>
  <c r="F72" i="16"/>
  <c r="E72" i="16"/>
  <c r="G69" i="16"/>
  <c r="F69" i="16"/>
  <c r="E69" i="16"/>
  <c r="G63" i="16"/>
  <c r="F63" i="16"/>
  <c r="E63" i="16"/>
  <c r="G41" i="16"/>
  <c r="F41" i="16"/>
  <c r="E41" i="16"/>
  <c r="G32" i="16"/>
  <c r="F32" i="16"/>
  <c r="E32" i="16"/>
  <c r="G16" i="16"/>
  <c r="F16" i="16"/>
  <c r="E16" i="16"/>
  <c r="G7" i="16"/>
  <c r="F7" i="16"/>
  <c r="E7" i="16"/>
  <c r="J78" i="15"/>
  <c r="H78" i="15"/>
  <c r="G78" i="15"/>
  <c r="F78" i="15"/>
  <c r="E78" i="15"/>
  <c r="J74" i="15"/>
  <c r="I74" i="15"/>
  <c r="H74" i="15"/>
  <c r="G74" i="15"/>
  <c r="F74" i="15"/>
  <c r="E74" i="15"/>
  <c r="J66" i="15"/>
  <c r="I66" i="15"/>
  <c r="H66" i="15"/>
  <c r="G66" i="15"/>
  <c r="F66" i="15"/>
  <c r="E66" i="15"/>
  <c r="J58" i="15"/>
  <c r="I58" i="15"/>
  <c r="H58" i="15"/>
  <c r="G58" i="15"/>
  <c r="E58" i="15"/>
  <c r="J56" i="15"/>
  <c r="I56" i="15"/>
  <c r="H56" i="15"/>
  <c r="G56" i="15"/>
  <c r="F56" i="15"/>
  <c r="E56" i="15"/>
  <c r="J53" i="15"/>
  <c r="I53" i="15"/>
  <c r="H53" i="15"/>
  <c r="G53" i="15"/>
  <c r="F53" i="15"/>
  <c r="E53" i="15"/>
  <c r="J50" i="15"/>
  <c r="I50" i="15"/>
  <c r="H50" i="15"/>
  <c r="G50" i="15"/>
  <c r="F50" i="15"/>
  <c r="E50" i="15"/>
  <c r="J46" i="15"/>
  <c r="I46" i="15"/>
  <c r="H46" i="15"/>
  <c r="G46" i="15"/>
  <c r="F46" i="15"/>
  <c r="E46" i="15"/>
  <c r="J41" i="15"/>
  <c r="I41" i="15"/>
  <c r="H41" i="15"/>
  <c r="G41" i="15"/>
  <c r="F41" i="15"/>
  <c r="E41" i="15"/>
  <c r="J39" i="15"/>
  <c r="I39" i="15"/>
  <c r="H39" i="15"/>
  <c r="G39" i="15"/>
  <c r="F39" i="15"/>
  <c r="E39" i="15"/>
  <c r="J37" i="15"/>
  <c r="I37" i="15"/>
  <c r="H37" i="15"/>
  <c r="G37" i="15"/>
  <c r="F37" i="15"/>
  <c r="E37" i="15"/>
  <c r="J31" i="15"/>
  <c r="I31" i="15"/>
  <c r="G31" i="15"/>
  <c r="F31" i="15"/>
  <c r="E31" i="15"/>
  <c r="J21" i="15"/>
  <c r="I21" i="15"/>
  <c r="H21" i="15"/>
  <c r="G21" i="15"/>
  <c r="F21" i="15"/>
  <c r="E21" i="15"/>
  <c r="J19" i="15"/>
  <c r="I19" i="15"/>
  <c r="H19" i="15"/>
  <c r="G19" i="15"/>
  <c r="G17" i="15"/>
  <c r="E17" i="15"/>
  <c r="J13" i="15"/>
  <c r="G13" i="15"/>
  <c r="F13" i="15"/>
  <c r="E13" i="15"/>
  <c r="J5" i="15"/>
  <c r="I5" i="15"/>
  <c r="H5" i="15"/>
  <c r="G5" i="15"/>
  <c r="J143" i="16" l="1"/>
  <c r="G80" i="15"/>
  <c r="F80" i="15"/>
  <c r="E80" i="15"/>
  <c r="J80" i="15"/>
  <c r="I80" i="15"/>
  <c r="H80" i="15"/>
  <c r="D55" i="14"/>
  <c r="D60" i="14" s="1"/>
  <c r="E116" i="9" l="1"/>
  <c r="F114" i="9"/>
  <c r="E114" i="9"/>
  <c r="F102" i="9"/>
  <c r="E102" i="9"/>
  <c r="F98" i="9"/>
  <c r="E98" i="9"/>
  <c r="F85" i="9"/>
  <c r="F76" i="9"/>
  <c r="E76" i="9"/>
  <c r="F74" i="9"/>
  <c r="E74" i="9"/>
  <c r="F71" i="9"/>
  <c r="E71" i="9"/>
  <c r="F63" i="9"/>
  <c r="E63" i="9"/>
  <c r="F52" i="9"/>
  <c r="F49" i="9"/>
  <c r="E49" i="9"/>
  <c r="F45" i="9"/>
  <c r="E45" i="9"/>
  <c r="F41" i="9"/>
  <c r="E41" i="9"/>
  <c r="F32" i="9"/>
  <c r="F26" i="9"/>
  <c r="F21" i="9"/>
  <c r="E21" i="9"/>
  <c r="F14" i="9"/>
  <c r="E14" i="9"/>
  <c r="F7" i="9"/>
  <c r="F118" i="9" l="1"/>
  <c r="E118" i="9"/>
  <c r="E120" i="9" l="1"/>
  <c r="D74" i="9"/>
  <c r="D14" i="9"/>
  <c r="D7" i="9"/>
  <c r="H303" i="2"/>
  <c r="G535" i="2" l="1"/>
  <c r="H535" i="2"/>
  <c r="C95" i="3"/>
  <c r="J51" i="1"/>
  <c r="H532" i="2"/>
  <c r="J531" i="2"/>
  <c r="G532" i="2"/>
  <c r="J534" i="2"/>
  <c r="J463" i="2" l="1"/>
  <c r="J462" i="2"/>
  <c r="J461" i="2"/>
  <c r="J460" i="2"/>
  <c r="J459" i="2"/>
  <c r="G59" i="2" l="1"/>
  <c r="H59" i="2"/>
  <c r="H548" i="2" l="1"/>
  <c r="H544" i="2"/>
  <c r="H542" i="2"/>
  <c r="J601" i="2" l="1"/>
  <c r="J600" i="2"/>
  <c r="J599" i="2"/>
  <c r="J597" i="2"/>
  <c r="J596" i="2"/>
  <c r="J595" i="2"/>
  <c r="J594" i="2"/>
  <c r="J593" i="2"/>
  <c r="J591" i="2"/>
  <c r="J590" i="2"/>
  <c r="J589" i="2"/>
  <c r="J587" i="2"/>
  <c r="J586" i="2"/>
  <c r="J584" i="2"/>
  <c r="J583" i="2"/>
  <c r="J581" i="2"/>
  <c r="J579" i="2"/>
  <c r="J578" i="2"/>
  <c r="J576" i="2"/>
  <c r="J575" i="2"/>
  <c r="J574" i="2"/>
  <c r="J572" i="2"/>
  <c r="J571" i="2"/>
  <c r="J569" i="2"/>
  <c r="J568" i="2"/>
  <c r="J567" i="2"/>
  <c r="J565" i="2"/>
  <c r="J563" i="2"/>
  <c r="J562" i="2"/>
  <c r="J561" i="2"/>
  <c r="J560" i="2"/>
  <c r="J559" i="2"/>
  <c r="J558" i="2"/>
  <c r="J556" i="2"/>
  <c r="J555" i="2"/>
  <c r="J554" i="2"/>
  <c r="J552" i="2"/>
  <c r="J551" i="2"/>
  <c r="J550" i="2"/>
  <c r="J547" i="2"/>
  <c r="J546" i="2"/>
  <c r="J545" i="2"/>
  <c r="J543" i="2"/>
  <c r="J541" i="2"/>
  <c r="J540" i="2"/>
  <c r="J537" i="2"/>
  <c r="J536" i="2"/>
  <c r="J533" i="2"/>
  <c r="J530" i="2"/>
  <c r="J529" i="2"/>
  <c r="J528" i="2"/>
  <c r="J527" i="2"/>
  <c r="J526" i="2"/>
  <c r="J525" i="2"/>
  <c r="J524" i="2"/>
  <c r="J522" i="2"/>
  <c r="J521" i="2"/>
  <c r="J520" i="2"/>
  <c r="J519" i="2"/>
  <c r="J518" i="2"/>
  <c r="J517" i="2"/>
  <c r="J516" i="2"/>
  <c r="J515" i="2"/>
  <c r="J514" i="2"/>
  <c r="J512" i="2"/>
  <c r="J511" i="2"/>
  <c r="J510" i="2"/>
  <c r="J509" i="2"/>
  <c r="J508" i="2"/>
  <c r="J507" i="2"/>
  <c r="J506" i="2"/>
  <c r="J505" i="2"/>
  <c r="J504" i="2"/>
  <c r="J503" i="2"/>
  <c r="J502" i="2"/>
  <c r="J501" i="2"/>
  <c r="J500" i="2"/>
  <c r="J498" i="2"/>
  <c r="J496" i="2"/>
  <c r="J495" i="2"/>
  <c r="J494" i="2"/>
  <c r="J493" i="2"/>
  <c r="J491" i="2"/>
  <c r="J490" i="2"/>
  <c r="J489" i="2"/>
  <c r="J488" i="2"/>
  <c r="J486" i="2"/>
  <c r="J485" i="2"/>
  <c r="J484" i="2"/>
  <c r="J483" i="2"/>
  <c r="J482" i="2"/>
  <c r="J481" i="2"/>
  <c r="J480" i="2"/>
  <c r="J479" i="2"/>
  <c r="J478" i="2"/>
  <c r="J477" i="2"/>
  <c r="J476" i="2"/>
  <c r="J475" i="2"/>
  <c r="J474" i="2"/>
  <c r="J473" i="2"/>
  <c r="J472" i="2"/>
  <c r="J471" i="2"/>
  <c r="J470" i="2"/>
  <c r="J468" i="2"/>
  <c r="J466" i="2"/>
  <c r="J465" i="2"/>
  <c r="J464" i="2"/>
  <c r="J458" i="2"/>
  <c r="J456" i="2"/>
  <c r="J455" i="2"/>
  <c r="J454" i="2"/>
  <c r="J453" i="2"/>
  <c r="J452" i="2"/>
  <c r="J451" i="2"/>
  <c r="J449" i="2"/>
  <c r="J448" i="2"/>
  <c r="J447" i="2"/>
  <c r="J446" i="2"/>
  <c r="J444" i="2"/>
  <c r="J437" i="2"/>
  <c r="J427" i="2"/>
  <c r="J419" i="2"/>
  <c r="J411" i="2"/>
  <c r="J378" i="2"/>
  <c r="J377" i="2"/>
  <c r="J376" i="2"/>
  <c r="J375" i="2"/>
  <c r="J374" i="2"/>
  <c r="J373" i="2"/>
  <c r="J372" i="2"/>
  <c r="J371" i="2"/>
  <c r="J370" i="2"/>
  <c r="J369" i="2"/>
  <c r="J368" i="2"/>
  <c r="J367" i="2"/>
  <c r="J366" i="2"/>
  <c r="J365" i="2"/>
  <c r="J364" i="2"/>
  <c r="J363" i="2"/>
  <c r="J362" i="2"/>
  <c r="J361" i="2"/>
  <c r="J360" i="2"/>
  <c r="J359" i="2"/>
  <c r="J358" i="2"/>
  <c r="J357" i="2"/>
  <c r="J356" i="2"/>
  <c r="J355" i="2"/>
  <c r="J354" i="2"/>
  <c r="J353" i="2"/>
  <c r="J352" i="2"/>
  <c r="J349" i="2"/>
  <c r="J348" i="2"/>
  <c r="J347" i="2"/>
  <c r="J346" i="2"/>
  <c r="J345" i="2"/>
  <c r="J344" i="2"/>
  <c r="J343" i="2"/>
  <c r="J342" i="2"/>
  <c r="J341" i="2"/>
  <c r="J340" i="2"/>
  <c r="J339" i="2"/>
  <c r="J338" i="2"/>
  <c r="J337" i="2"/>
  <c r="J336" i="2"/>
  <c r="J335" i="2"/>
  <c r="J334" i="2"/>
  <c r="J333" i="2"/>
  <c r="J332" i="2"/>
  <c r="J331" i="2"/>
  <c r="J329" i="2"/>
  <c r="J328" i="2"/>
  <c r="J327" i="2"/>
  <c r="J326" i="2"/>
  <c r="J323" i="2"/>
  <c r="J322" i="2"/>
  <c r="J320" i="2"/>
  <c r="J319" i="2"/>
  <c r="J317" i="2"/>
  <c r="J316" i="2"/>
  <c r="J315" i="2"/>
  <c r="J314" i="2"/>
  <c r="J312" i="2"/>
  <c r="J310" i="2"/>
  <c r="J309" i="2"/>
  <c r="J308" i="2"/>
  <c r="J307" i="2"/>
  <c r="J306" i="2"/>
  <c r="J302" i="2"/>
  <c r="J301" i="2"/>
  <c r="J300" i="2"/>
  <c r="J298" i="2"/>
  <c r="J297" i="2"/>
  <c r="J296" i="2"/>
  <c r="J294" i="2"/>
  <c r="J293" i="2"/>
  <c r="J292" i="2"/>
  <c r="J291" i="2"/>
  <c r="J290" i="2"/>
  <c r="J289" i="2"/>
  <c r="J288" i="2"/>
  <c r="J286" i="2"/>
  <c r="J285" i="2"/>
  <c r="J284" i="2"/>
  <c r="J283" i="2"/>
  <c r="J282" i="2"/>
  <c r="J280" i="2"/>
  <c r="J279" i="2"/>
  <c r="J278" i="2"/>
  <c r="J276" i="2"/>
  <c r="J275" i="2"/>
  <c r="J274" i="2"/>
  <c r="J273" i="2"/>
  <c r="J271" i="2"/>
  <c r="J270" i="2"/>
  <c r="J268" i="2"/>
  <c r="J267" i="2"/>
  <c r="J265" i="2"/>
  <c r="J264" i="2"/>
  <c r="J263" i="2"/>
  <c r="J262" i="2"/>
  <c r="J261" i="2"/>
  <c r="J260" i="2"/>
  <c r="J259" i="2"/>
  <c r="J258" i="2"/>
  <c r="J257" i="2"/>
  <c r="J255" i="2"/>
  <c r="J254" i="2"/>
  <c r="J252" i="2"/>
  <c r="J250" i="2"/>
  <c r="J249" i="2"/>
  <c r="J248" i="2"/>
  <c r="J247" i="2"/>
  <c r="J246" i="2"/>
  <c r="J243" i="2"/>
  <c r="J242" i="2"/>
  <c r="J241" i="2"/>
  <c r="J240" i="2"/>
  <c r="J238" i="2"/>
  <c r="J235" i="2"/>
  <c r="J234" i="2"/>
  <c r="J233" i="2"/>
  <c r="J232" i="2"/>
  <c r="J231" i="2"/>
  <c r="J230" i="2"/>
  <c r="J228" i="2"/>
  <c r="J227" i="2"/>
  <c r="J226" i="2"/>
  <c r="J224" i="2"/>
  <c r="J223" i="2"/>
  <c r="J222" i="2"/>
  <c r="J221" i="2"/>
  <c r="J220" i="2"/>
  <c r="J219" i="2"/>
  <c r="J218" i="2"/>
  <c r="J217" i="2"/>
  <c r="J216" i="2"/>
  <c r="J213" i="2"/>
  <c r="J212" i="2"/>
  <c r="J211" i="2"/>
  <c r="J210" i="2"/>
  <c r="J209" i="2"/>
  <c r="J206" i="2"/>
  <c r="J205" i="2"/>
  <c r="J204" i="2"/>
  <c r="J203" i="2"/>
  <c r="J202" i="2"/>
  <c r="J201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0" i="2"/>
  <c r="J179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1" i="2"/>
  <c r="J160" i="2"/>
  <c r="J159" i="2"/>
  <c r="J158" i="2"/>
  <c r="J157" i="2"/>
  <c r="J155" i="2"/>
  <c r="J154" i="2"/>
  <c r="J153" i="2"/>
  <c r="J152" i="2"/>
  <c r="J151" i="2"/>
  <c r="J150" i="2"/>
  <c r="J149" i="2"/>
  <c r="J148" i="2"/>
  <c r="J147" i="2"/>
  <c r="J145" i="2"/>
  <c r="J144" i="2"/>
  <c r="J143" i="2"/>
  <c r="J142" i="2"/>
  <c r="J141" i="2"/>
  <c r="J140" i="2"/>
  <c r="J139" i="2"/>
  <c r="J137" i="2"/>
  <c r="J136" i="2"/>
  <c r="J134" i="2"/>
  <c r="J132" i="2"/>
  <c r="J131" i="2"/>
  <c r="J130" i="2"/>
  <c r="J129" i="2"/>
  <c r="J128" i="2"/>
  <c r="J127" i="2"/>
  <c r="J126" i="2"/>
  <c r="J125" i="2"/>
  <c r="J124" i="2"/>
  <c r="J123" i="2"/>
  <c r="J121" i="2"/>
  <c r="J120" i="2"/>
  <c r="J119" i="2"/>
  <c r="J117" i="2"/>
  <c r="J115" i="2"/>
  <c r="J114" i="2"/>
  <c r="J113" i="2"/>
  <c r="J112" i="2"/>
  <c r="J111" i="2"/>
  <c r="J110" i="2"/>
  <c r="J109" i="2"/>
  <c r="J108" i="2"/>
  <c r="J105" i="2"/>
  <c r="J103" i="2"/>
  <c r="J102" i="2"/>
  <c r="J101" i="2"/>
  <c r="J99" i="2"/>
  <c r="J98" i="2"/>
  <c r="J97" i="2"/>
  <c r="J96" i="2"/>
  <c r="J95" i="2"/>
  <c r="J93" i="2"/>
  <c r="J92" i="2"/>
  <c r="J91" i="2"/>
  <c r="J90" i="2"/>
  <c r="J89" i="2"/>
  <c r="J88" i="2"/>
  <c r="J86" i="2"/>
  <c r="J85" i="2"/>
  <c r="J84" i="2"/>
  <c r="J83" i="2"/>
  <c r="J80" i="2"/>
  <c r="J79" i="2"/>
  <c r="J78" i="2"/>
  <c r="J77" i="2"/>
  <c r="J76" i="2"/>
  <c r="J75" i="2"/>
  <c r="J73" i="2"/>
  <c r="J72" i="2"/>
  <c r="J71" i="2"/>
  <c r="J70" i="2"/>
  <c r="J69" i="2"/>
  <c r="J68" i="2"/>
  <c r="J67" i="2"/>
  <c r="J65" i="2"/>
  <c r="J64" i="2"/>
  <c r="J63" i="2"/>
  <c r="J61" i="2"/>
  <c r="J58" i="2"/>
  <c r="J57" i="2"/>
  <c r="J55" i="2"/>
  <c r="J53" i="2"/>
  <c r="J51" i="2"/>
  <c r="J50" i="2"/>
  <c r="J49" i="2"/>
  <c r="J48" i="2"/>
  <c r="J46" i="2"/>
  <c r="J45" i="2"/>
  <c r="J44" i="2"/>
  <c r="J43" i="2"/>
  <c r="J41" i="2"/>
  <c r="J38" i="2"/>
  <c r="J37" i="2"/>
  <c r="J35" i="2"/>
  <c r="J33" i="2"/>
  <c r="J31" i="2"/>
  <c r="J29" i="2"/>
  <c r="J28" i="2"/>
  <c r="J27" i="2"/>
  <c r="J26" i="2"/>
  <c r="J25" i="2"/>
  <c r="J24" i="2"/>
  <c r="J22" i="2"/>
  <c r="J21" i="2"/>
  <c r="J20" i="2"/>
  <c r="J19" i="2"/>
  <c r="J18" i="2"/>
  <c r="J17" i="2"/>
  <c r="J14" i="2"/>
  <c r="J13" i="2"/>
  <c r="J12" i="2"/>
  <c r="J11" i="2"/>
  <c r="J10" i="2"/>
  <c r="J8" i="2"/>
  <c r="J7" i="2"/>
  <c r="J6" i="2"/>
  <c r="J5" i="2"/>
  <c r="J4" i="2"/>
  <c r="G100" i="2"/>
  <c r="H100" i="2"/>
  <c r="G138" i="2"/>
  <c r="H138" i="2"/>
  <c r="H379" i="2"/>
  <c r="G379" i="2"/>
  <c r="J100" i="2" l="1"/>
  <c r="J379" i="2"/>
  <c r="J138" i="2"/>
  <c r="H36" i="2"/>
  <c r="H34" i="2"/>
  <c r="D10" i="3" s="1"/>
  <c r="G36" i="2"/>
  <c r="G34" i="2"/>
  <c r="J36" i="2" l="1"/>
  <c r="J34" i="2"/>
  <c r="D11" i="3"/>
  <c r="H602" i="2"/>
  <c r="H15" i="2" l="1"/>
  <c r="G15" i="2"/>
  <c r="J15" i="2" l="1"/>
  <c r="H266" i="2"/>
  <c r="G266" i="2"/>
  <c r="J266" i="2" l="1"/>
  <c r="H52" i="2"/>
  <c r="G52" i="2"/>
  <c r="J52" i="2" l="1"/>
  <c r="H570" i="2"/>
  <c r="G570" i="2"/>
  <c r="J570" i="2" l="1"/>
  <c r="H214" i="2"/>
  <c r="G256" i="2" l="1"/>
  <c r="H256" i="2"/>
  <c r="J256" i="2" l="1"/>
  <c r="H330" i="2"/>
  <c r="C97" i="3" l="1"/>
  <c r="J55" i="1"/>
  <c r="J81" i="1" l="1"/>
  <c r="J80" i="1"/>
  <c r="J79" i="1"/>
  <c r="J77" i="1"/>
  <c r="J76" i="1"/>
  <c r="J75" i="1"/>
  <c r="J73" i="1"/>
  <c r="J72" i="1"/>
  <c r="J71" i="1"/>
  <c r="J70" i="1"/>
  <c r="J69" i="1"/>
  <c r="J68" i="1"/>
  <c r="J65" i="1"/>
  <c r="J64" i="1"/>
  <c r="J63" i="1"/>
  <c r="J61" i="1"/>
  <c r="J60" i="1"/>
  <c r="J59" i="1"/>
  <c r="J57" i="1"/>
  <c r="J54" i="1"/>
  <c r="J53" i="1"/>
  <c r="J52" i="1"/>
  <c r="J50" i="1"/>
  <c r="J49" i="1"/>
  <c r="J48" i="1"/>
  <c r="J46" i="1"/>
  <c r="J45" i="1"/>
  <c r="J44" i="1"/>
  <c r="J43" i="1"/>
  <c r="J41" i="1"/>
  <c r="J39" i="1"/>
  <c r="J37" i="1"/>
  <c r="J36" i="1"/>
  <c r="J35" i="1"/>
  <c r="J33" i="1"/>
  <c r="J32" i="1"/>
  <c r="J31" i="1"/>
  <c r="J30" i="1"/>
  <c r="J28" i="1"/>
  <c r="J26" i="1"/>
  <c r="J24" i="1"/>
  <c r="J23" i="1"/>
  <c r="J21" i="1"/>
  <c r="J20" i="1"/>
  <c r="J19" i="1"/>
  <c r="J17" i="1"/>
  <c r="J16" i="1"/>
  <c r="J15" i="1"/>
  <c r="J14" i="1"/>
  <c r="J13" i="1"/>
  <c r="J11" i="1"/>
  <c r="J9" i="1"/>
  <c r="J8" i="1"/>
  <c r="J7" i="1"/>
  <c r="J6" i="1"/>
  <c r="J4" i="1"/>
  <c r="G239" i="2" l="1"/>
  <c r="H239" i="2"/>
  <c r="G78" i="1"/>
  <c r="G74" i="1"/>
  <c r="G66" i="1"/>
  <c r="G62" i="1"/>
  <c r="G58" i="1"/>
  <c r="G47" i="1"/>
  <c r="G56" i="1" s="1"/>
  <c r="G42" i="1"/>
  <c r="G40" i="1"/>
  <c r="G38" i="1"/>
  <c r="G34" i="1"/>
  <c r="G29" i="1"/>
  <c r="G25" i="1"/>
  <c r="G22" i="1"/>
  <c r="G18" i="1"/>
  <c r="G12" i="1"/>
  <c r="G10" i="1"/>
  <c r="G5" i="1"/>
  <c r="J239" i="2" l="1"/>
  <c r="G67" i="1"/>
  <c r="G27" i="1"/>
  <c r="G82" i="1"/>
  <c r="G602" i="2"/>
  <c r="G598" i="2"/>
  <c r="G592" i="2"/>
  <c r="G588" i="2"/>
  <c r="G585" i="2"/>
  <c r="G582" i="2"/>
  <c r="G580" i="2"/>
  <c r="G577" i="2"/>
  <c r="G573" i="2"/>
  <c r="G566" i="2"/>
  <c r="G564" i="2"/>
  <c r="G557" i="2"/>
  <c r="G553" i="2"/>
  <c r="G548" i="2"/>
  <c r="G544" i="2"/>
  <c r="G542" i="2"/>
  <c r="G538" i="2"/>
  <c r="G523" i="2"/>
  <c r="G513" i="2"/>
  <c r="G499" i="2"/>
  <c r="G497" i="2"/>
  <c r="G492" i="2"/>
  <c r="G487" i="2"/>
  <c r="G469" i="2"/>
  <c r="G467" i="2"/>
  <c r="G450" i="2"/>
  <c r="G445" i="2"/>
  <c r="G350" i="2"/>
  <c r="G330" i="2"/>
  <c r="G324" i="2"/>
  <c r="G321" i="2"/>
  <c r="G318" i="2"/>
  <c r="G313" i="2"/>
  <c r="G311" i="2"/>
  <c r="G303" i="2"/>
  <c r="G299" i="2"/>
  <c r="G295" i="2"/>
  <c r="G287" i="2"/>
  <c r="G281" i="2"/>
  <c r="G277" i="2"/>
  <c r="G272" i="2"/>
  <c r="G269" i="2"/>
  <c r="G253" i="2"/>
  <c r="G251" i="2"/>
  <c r="G244" i="2"/>
  <c r="G236" i="2"/>
  <c r="G229" i="2"/>
  <c r="G225" i="2"/>
  <c r="G214" i="2"/>
  <c r="G207" i="2"/>
  <c r="G200" i="2"/>
  <c r="G181" i="2"/>
  <c r="G178" i="2"/>
  <c r="G162" i="2"/>
  <c r="G156" i="2"/>
  <c r="G146" i="2"/>
  <c r="G135" i="2"/>
  <c r="G133" i="2"/>
  <c r="G122" i="2"/>
  <c r="G118" i="2"/>
  <c r="G116" i="2"/>
  <c r="G106" i="2"/>
  <c r="G104" i="2"/>
  <c r="G94" i="2"/>
  <c r="G87" i="2"/>
  <c r="G81" i="2"/>
  <c r="G74" i="2"/>
  <c r="G66" i="2"/>
  <c r="G62" i="2"/>
  <c r="G56" i="2"/>
  <c r="G54" i="2"/>
  <c r="G47" i="2"/>
  <c r="G42" i="2"/>
  <c r="G39" i="2"/>
  <c r="G32" i="2"/>
  <c r="G30" i="2"/>
  <c r="G23" i="2"/>
  <c r="G9" i="2"/>
  <c r="G457" i="2" l="1"/>
  <c r="J214" i="2"/>
  <c r="G245" i="2"/>
  <c r="J313" i="2"/>
  <c r="J330" i="2"/>
  <c r="J602" i="2"/>
  <c r="G40" i="2"/>
  <c r="G84" i="1"/>
  <c r="G208" i="2"/>
  <c r="G182" i="2"/>
  <c r="G325" i="2"/>
  <c r="G539" i="2"/>
  <c r="G549" i="2"/>
  <c r="G60" i="2"/>
  <c r="G82" i="2"/>
  <c r="G237" i="2"/>
  <c r="G107" i="2"/>
  <c r="G163" i="2"/>
  <c r="G16" i="2"/>
  <c r="G304" i="2"/>
  <c r="G351" i="2"/>
  <c r="G603" i="2"/>
  <c r="H467" i="2"/>
  <c r="J467" i="2" s="1"/>
  <c r="G215" i="2" l="1"/>
  <c r="G305" i="2"/>
  <c r="G605" i="2" l="1"/>
  <c r="C116" i="9"/>
  <c r="D114" i="9"/>
  <c r="C114" i="9"/>
  <c r="D102" i="9"/>
  <c r="C102" i="9"/>
  <c r="D98" i="9"/>
  <c r="C98" i="9"/>
  <c r="D85" i="9"/>
  <c r="D76" i="9"/>
  <c r="C76" i="9"/>
  <c r="C74" i="9"/>
  <c r="D71" i="9"/>
  <c r="C71" i="9"/>
  <c r="D63" i="9"/>
  <c r="C63" i="9"/>
  <c r="D52" i="9"/>
  <c r="D49" i="9"/>
  <c r="C49" i="9"/>
  <c r="D45" i="9"/>
  <c r="C45" i="9"/>
  <c r="D41" i="9"/>
  <c r="C41" i="9"/>
  <c r="D32" i="9"/>
  <c r="D26" i="9"/>
  <c r="D21" i="9"/>
  <c r="C21" i="9"/>
  <c r="C14" i="9"/>
  <c r="C118" i="9" l="1"/>
  <c r="D118" i="9"/>
  <c r="H580" i="2"/>
  <c r="J580" i="2" s="1"/>
  <c r="C120" i="9" l="1"/>
  <c r="H557" i="2"/>
  <c r="J557" i="2" s="1"/>
  <c r="H318" i="2"/>
  <c r="J318" i="2" s="1"/>
  <c r="D105" i="3" l="1"/>
  <c r="H513" i="2" l="1"/>
  <c r="J513" i="2" s="1"/>
  <c r="H487" i="2"/>
  <c r="J487" i="2" s="1"/>
  <c r="D92" i="3" l="1"/>
  <c r="D84" i="3"/>
  <c r="D83" i="3"/>
  <c r="D82" i="3"/>
  <c r="D81" i="3"/>
  <c r="D80" i="3"/>
  <c r="D79" i="3"/>
  <c r="D78" i="3"/>
  <c r="D77" i="3"/>
  <c r="D68" i="3"/>
  <c r="D50" i="3"/>
  <c r="H10" i="1" l="1"/>
  <c r="J10" i="1" s="1"/>
  <c r="H5" i="1"/>
  <c r="J5" i="1" s="1"/>
  <c r="H29" i="1"/>
  <c r="J29" i="1" s="1"/>
  <c r="C105" i="3"/>
  <c r="C94" i="3"/>
  <c r="C87" i="3"/>
  <c r="C73" i="3"/>
  <c r="C74" i="3" s="1"/>
  <c r="C75" i="3"/>
  <c r="C68" i="3"/>
  <c r="C66" i="3"/>
  <c r="C64" i="3"/>
  <c r="C56" i="3"/>
  <c r="C53" i="3"/>
  <c r="C47" i="3"/>
  <c r="C44" i="3"/>
  <c r="C12" i="3"/>
  <c r="C10" i="3"/>
  <c r="C8" i="3"/>
  <c r="C7" i="3"/>
  <c r="H598" i="2"/>
  <c r="J598" i="2" s="1"/>
  <c r="H592" i="2"/>
  <c r="J592" i="2" s="1"/>
  <c r="H588" i="2"/>
  <c r="J588" i="2" s="1"/>
  <c r="H585" i="2"/>
  <c r="J585" i="2" s="1"/>
  <c r="H582" i="2"/>
  <c r="J582" i="2" s="1"/>
  <c r="H577" i="2"/>
  <c r="J577" i="2" s="1"/>
  <c r="H573" i="2"/>
  <c r="J573" i="2" s="1"/>
  <c r="H566" i="2"/>
  <c r="J566" i="2" s="1"/>
  <c r="H564" i="2"/>
  <c r="J564" i="2" s="1"/>
  <c r="H553" i="2"/>
  <c r="J553" i="2" s="1"/>
  <c r="J548" i="2"/>
  <c r="J544" i="2"/>
  <c r="J542" i="2"/>
  <c r="H538" i="2"/>
  <c r="J538" i="2" s="1"/>
  <c r="J535" i="2"/>
  <c r="J532" i="2"/>
  <c r="H523" i="2"/>
  <c r="J523" i="2" s="1"/>
  <c r="H499" i="2"/>
  <c r="J499" i="2" s="1"/>
  <c r="H497" i="2"/>
  <c r="J497" i="2" s="1"/>
  <c r="H492" i="2"/>
  <c r="J492" i="2" s="1"/>
  <c r="H469" i="2"/>
  <c r="J469" i="2" s="1"/>
  <c r="H450" i="2"/>
  <c r="J450" i="2" s="1"/>
  <c r="H445" i="2"/>
  <c r="J445" i="2" s="1"/>
  <c r="H350" i="2"/>
  <c r="J350" i="2" s="1"/>
  <c r="H324" i="2"/>
  <c r="J324" i="2" s="1"/>
  <c r="H321" i="2"/>
  <c r="J321" i="2" s="1"/>
  <c r="H311" i="2"/>
  <c r="J311" i="2" s="1"/>
  <c r="J303" i="2"/>
  <c r="H299" i="2"/>
  <c r="J299" i="2" s="1"/>
  <c r="H295" i="2"/>
  <c r="J295" i="2" s="1"/>
  <c r="H287" i="2"/>
  <c r="J287" i="2" s="1"/>
  <c r="H281" i="2"/>
  <c r="J281" i="2" s="1"/>
  <c r="H277" i="2"/>
  <c r="J277" i="2" s="1"/>
  <c r="H272" i="2"/>
  <c r="J272" i="2" s="1"/>
  <c r="H269" i="2"/>
  <c r="J269" i="2" s="1"/>
  <c r="H253" i="2"/>
  <c r="J253" i="2" s="1"/>
  <c r="H251" i="2"/>
  <c r="J251" i="2" s="1"/>
  <c r="H244" i="2"/>
  <c r="J244" i="2" s="1"/>
  <c r="H236" i="2"/>
  <c r="J236" i="2" s="1"/>
  <c r="H229" i="2"/>
  <c r="J229" i="2" s="1"/>
  <c r="H225" i="2"/>
  <c r="J225" i="2" s="1"/>
  <c r="H207" i="2"/>
  <c r="J207" i="2" s="1"/>
  <c r="H200" i="2"/>
  <c r="J200" i="2" s="1"/>
  <c r="H181" i="2"/>
  <c r="J181" i="2" s="1"/>
  <c r="H178" i="2"/>
  <c r="J178" i="2" s="1"/>
  <c r="H162" i="2"/>
  <c r="J162" i="2" s="1"/>
  <c r="H156" i="2"/>
  <c r="J156" i="2" s="1"/>
  <c r="H146" i="2"/>
  <c r="J146" i="2" s="1"/>
  <c r="H135" i="2"/>
  <c r="J135" i="2" s="1"/>
  <c r="H133" i="2"/>
  <c r="J133" i="2" s="1"/>
  <c r="H122" i="2"/>
  <c r="J122" i="2" s="1"/>
  <c r="H118" i="2"/>
  <c r="J118" i="2" s="1"/>
  <c r="H116" i="2"/>
  <c r="J116" i="2" s="1"/>
  <c r="H106" i="2"/>
  <c r="J106" i="2" s="1"/>
  <c r="H104" i="2"/>
  <c r="J104" i="2" s="1"/>
  <c r="H94" i="2"/>
  <c r="J94" i="2" s="1"/>
  <c r="H87" i="2"/>
  <c r="H81" i="2"/>
  <c r="J81" i="2" s="1"/>
  <c r="H74" i="2"/>
  <c r="J74" i="2" s="1"/>
  <c r="H66" i="2"/>
  <c r="J66" i="2" s="1"/>
  <c r="H62" i="2"/>
  <c r="J62" i="2" s="1"/>
  <c r="J59" i="2"/>
  <c r="H56" i="2"/>
  <c r="J56" i="2" s="1"/>
  <c r="H54" i="2"/>
  <c r="J54" i="2" s="1"/>
  <c r="H47" i="2"/>
  <c r="J47" i="2" s="1"/>
  <c r="H42" i="2"/>
  <c r="J42" i="2" s="1"/>
  <c r="H39" i="2"/>
  <c r="J39" i="2" s="1"/>
  <c r="H32" i="2"/>
  <c r="J32" i="2" s="1"/>
  <c r="H30" i="2"/>
  <c r="J30" i="2" s="1"/>
  <c r="H23" i="2"/>
  <c r="H9" i="2"/>
  <c r="J9" i="2" s="1"/>
  <c r="H78" i="1"/>
  <c r="J78" i="1" s="1"/>
  <c r="H74" i="1"/>
  <c r="J74" i="1" s="1"/>
  <c r="H66" i="1"/>
  <c r="J66" i="1" s="1"/>
  <c r="H62" i="1"/>
  <c r="J62" i="1" s="1"/>
  <c r="H58" i="1"/>
  <c r="J58" i="1" s="1"/>
  <c r="H47" i="1"/>
  <c r="H56" i="1" s="1"/>
  <c r="H42" i="1"/>
  <c r="J42" i="1" s="1"/>
  <c r="H40" i="1"/>
  <c r="J40" i="1" s="1"/>
  <c r="H38" i="1"/>
  <c r="J38" i="1" s="1"/>
  <c r="H34" i="1"/>
  <c r="J34" i="1" s="1"/>
  <c r="H25" i="1"/>
  <c r="J25" i="1" s="1"/>
  <c r="H22" i="1"/>
  <c r="J22" i="1" s="1"/>
  <c r="H18" i="1"/>
  <c r="H12" i="1"/>
  <c r="J12" i="1" s="1"/>
  <c r="J23" i="2" l="1"/>
  <c r="H40" i="2"/>
  <c r="J40" i="2" s="1"/>
  <c r="J87" i="2"/>
  <c r="H107" i="2"/>
  <c r="J107" i="2" s="1"/>
  <c r="J47" i="1"/>
  <c r="J56" i="1" s="1"/>
  <c r="C40" i="3"/>
  <c r="C41" i="3" s="1"/>
  <c r="J18" i="1"/>
  <c r="H16" i="2"/>
  <c r="J16" i="2" s="1"/>
  <c r="D93" i="3"/>
  <c r="D106" i="3"/>
  <c r="D111" i="3"/>
  <c r="D29" i="3"/>
  <c r="D34" i="3"/>
  <c r="D5" i="3"/>
  <c r="D7" i="3"/>
  <c r="D26" i="3"/>
  <c r="D57" i="3"/>
  <c r="D59" i="3"/>
  <c r="D96" i="3"/>
  <c r="D100" i="3"/>
  <c r="D112" i="3"/>
  <c r="D8" i="3"/>
  <c r="D12" i="3"/>
  <c r="D27" i="3"/>
  <c r="D69" i="3"/>
  <c r="H457" i="2"/>
  <c r="J457" i="2" s="1"/>
  <c r="C42" i="3"/>
  <c r="H67" i="1"/>
  <c r="J67" i="1" s="1"/>
  <c r="C86" i="3"/>
  <c r="C98" i="3" s="1"/>
  <c r="C103" i="3"/>
  <c r="C43" i="3"/>
  <c r="H603" i="2"/>
  <c r="J603" i="2" s="1"/>
  <c r="C107" i="3"/>
  <c r="C115" i="3"/>
  <c r="D108" i="3"/>
  <c r="D109" i="3"/>
  <c r="D107" i="3"/>
  <c r="D110" i="3"/>
  <c r="D113" i="3"/>
  <c r="C13" i="3"/>
  <c r="D89" i="3"/>
  <c r="H163" i="2"/>
  <c r="J163" i="2" s="1"/>
  <c r="H304" i="2"/>
  <c r="J304" i="2" s="1"/>
  <c r="D16" i="3"/>
  <c r="D21" i="3"/>
  <c r="D54" i="3"/>
  <c r="D104" i="3"/>
  <c r="D38" i="3"/>
  <c r="D46" i="3"/>
  <c r="D47" i="3"/>
  <c r="D48" i="3"/>
  <c r="H245" i="2"/>
  <c r="J245" i="2" s="1"/>
  <c r="D51" i="3"/>
  <c r="D53" i="3"/>
  <c r="H325" i="2"/>
  <c r="J325" i="2" s="1"/>
  <c r="D65" i="3"/>
  <c r="H351" i="2"/>
  <c r="J351" i="2" s="1"/>
  <c r="D73" i="3"/>
  <c r="D90" i="3"/>
  <c r="D91" i="3"/>
  <c r="D4" i="3"/>
  <c r="D17" i="3"/>
  <c r="D22" i="3"/>
  <c r="D30" i="3"/>
  <c r="D35" i="3"/>
  <c r="D72" i="3"/>
  <c r="D94" i="3"/>
  <c r="D44" i="3"/>
  <c r="D56" i="3"/>
  <c r="D61" i="3"/>
  <c r="D70" i="3"/>
  <c r="D9" i="3"/>
  <c r="D14" i="3"/>
  <c r="D18" i="3"/>
  <c r="D23" i="3"/>
  <c r="D32" i="3"/>
  <c r="D36" i="3"/>
  <c r="D39" i="3"/>
  <c r="D67" i="3"/>
  <c r="D55" i="3"/>
  <c r="D58" i="3"/>
  <c r="D60" i="3"/>
  <c r="D75" i="3"/>
  <c r="D95" i="3"/>
  <c r="H549" i="2"/>
  <c r="J549" i="2" s="1"/>
  <c r="D99" i="3"/>
  <c r="D101" i="3"/>
  <c r="D15" i="3"/>
  <c r="D19" i="3"/>
  <c r="D24" i="3"/>
  <c r="D28" i="3"/>
  <c r="D33" i="3"/>
  <c r="D37" i="3"/>
  <c r="H82" i="1"/>
  <c r="J82" i="1" s="1"/>
  <c r="H27" i="1"/>
  <c r="J27" i="1" s="1"/>
  <c r="H60" i="2"/>
  <c r="J60" i="2" s="1"/>
  <c r="H182" i="2"/>
  <c r="J182" i="2" s="1"/>
  <c r="H82" i="2"/>
  <c r="J82" i="2" s="1"/>
  <c r="H208" i="2"/>
  <c r="J208" i="2" s="1"/>
  <c r="H237" i="2"/>
  <c r="J237" i="2" s="1"/>
  <c r="D13" i="3" l="1"/>
  <c r="H539" i="2"/>
  <c r="J539" i="2" s="1"/>
  <c r="D42" i="3"/>
  <c r="D62" i="3"/>
  <c r="D88" i="3"/>
  <c r="D98" i="3" s="1"/>
  <c r="D71" i="3"/>
  <c r="H84" i="1"/>
  <c r="J84" i="1" s="1"/>
  <c r="H305" i="2"/>
  <c r="J305" i="2" s="1"/>
  <c r="D74" i="3"/>
  <c r="D43" i="3"/>
  <c r="H215" i="2"/>
  <c r="J215" i="2" s="1"/>
  <c r="H605" i="2" l="1"/>
  <c r="J605" i="2" s="1"/>
  <c r="D76" i="3" l="1"/>
  <c r="C102" i="3"/>
  <c r="C76" i="3"/>
  <c r="C49" i="3"/>
  <c r="C20" i="3"/>
  <c r="C114" i="3" l="1"/>
  <c r="D102" i="3"/>
  <c r="C45" i="3"/>
  <c r="D49" i="3"/>
  <c r="C63" i="3"/>
  <c r="C71" i="3"/>
  <c r="D52" i="3"/>
  <c r="D85" i="3"/>
  <c r="C116" i="3" l="1"/>
  <c r="C118" i="3" s="1"/>
  <c r="D41" i="3"/>
  <c r="D31" i="3"/>
  <c r="D45" i="3"/>
  <c r="D114" i="3"/>
  <c r="D6" i="3"/>
  <c r="D25" i="3"/>
  <c r="D20" i="3"/>
  <c r="D63" i="3"/>
  <c r="D118" i="3" l="1"/>
  <c r="D120" i="3" s="1"/>
</calcChain>
</file>

<file path=xl/sharedStrings.xml><?xml version="1.0" encoding="utf-8"?>
<sst xmlns="http://schemas.openxmlformats.org/spreadsheetml/2006/main" count="2099" uniqueCount="1047">
  <si>
    <t>ORJ</t>
  </si>
  <si>
    <t>ORG</t>
  </si>
  <si>
    <t>ODD§</t>
  </si>
  <si>
    <t>POL</t>
  </si>
  <si>
    <t>TEXT</t>
  </si>
  <si>
    <t>CESTOVNÍ RUCH A ZAHRANIČNÍ SPOLUPRÁCE</t>
  </si>
  <si>
    <t>Mateřské školy</t>
  </si>
  <si>
    <t>Základní školy</t>
  </si>
  <si>
    <t>Základní umělecká škola</t>
  </si>
  <si>
    <t>Dům dětí a mládeže</t>
  </si>
  <si>
    <t>ŠKOLSTVÍ</t>
  </si>
  <si>
    <t>KULTURA</t>
  </si>
  <si>
    <t>PREZENTACE MĚSTA</t>
  </si>
  <si>
    <t>SPORT</t>
  </si>
  <si>
    <t>SOCIÁLNÍ ZÁLEŽITOSTI</t>
  </si>
  <si>
    <t xml:space="preserve">Ostatní příjmy z vlastní činnosti </t>
  </si>
  <si>
    <t>Příjmy z pronájmu byty Jižní</t>
  </si>
  <si>
    <t>Bytové hospodářství celkem</t>
  </si>
  <si>
    <t xml:space="preserve">Příjmy z pronájmu </t>
  </si>
  <si>
    <t>Nebytové prostory celkem</t>
  </si>
  <si>
    <t>Pozemky</t>
  </si>
  <si>
    <t>NAKLÁDÁNÍ S NEMOVITOSTMI</t>
  </si>
  <si>
    <t>KOMUNIKACE</t>
  </si>
  <si>
    <t>DOPRAVA</t>
  </si>
  <si>
    <t>Tržnice - místní poplatek</t>
  </si>
  <si>
    <t>Pohřebnictví</t>
  </si>
  <si>
    <t>KOMUNÁLNÍ SLUŽBY A ÚZEMNÍ ROZVOJ</t>
  </si>
  <si>
    <t>Komunální odpad</t>
  </si>
  <si>
    <t>Zpětný odběr elektrozařízení</t>
  </si>
  <si>
    <t>Tříděný odpad</t>
  </si>
  <si>
    <t>ODPADY</t>
  </si>
  <si>
    <t>Smlouva s obcí Teplice n. B.</t>
  </si>
  <si>
    <t>KRIZOVÉ ŘÍZENÍ A POŽÁRNÍ OCHRANA</t>
  </si>
  <si>
    <t> 4000000000000</t>
  </si>
  <si>
    <t>5311 </t>
  </si>
  <si>
    <t>Městská policie pokuty</t>
  </si>
  <si>
    <t>MĚSTSKÁ POLICIE</t>
  </si>
  <si>
    <t>OSADNÍ VÝBORY</t>
  </si>
  <si>
    <t>Pokuty doprava</t>
  </si>
  <si>
    <t>Pokuty radar</t>
  </si>
  <si>
    <t>Celkem doprava pokuty</t>
  </si>
  <si>
    <t>Přestupky</t>
  </si>
  <si>
    <t>Sociální fond - splátky půjček</t>
  </si>
  <si>
    <t>Sociální fond - příděl</t>
  </si>
  <si>
    <t xml:space="preserve">Správní poplatky </t>
  </si>
  <si>
    <t>Příspěvek na výkon státní správy</t>
  </si>
  <si>
    <t>Ostatní příjmy - transfery v sociální oblasti</t>
  </si>
  <si>
    <t>CHOD ÚŘADU A ORGÁNŮ MĚSTA</t>
  </si>
  <si>
    <t>FINANČNÍ OPERACE</t>
  </si>
  <si>
    <t>Pes - místní poplatek</t>
  </si>
  <si>
    <t>Lovecké lístky</t>
  </si>
  <si>
    <t>Rybářské lístky</t>
  </si>
  <si>
    <t>Ochrana druhů a stanovišť</t>
  </si>
  <si>
    <t>Stočné Valšovice a Středolesí</t>
  </si>
  <si>
    <t>Kanalizace, odpadní vody</t>
  </si>
  <si>
    <t>ŽIVOTNÍ PROSTŘEDÍ</t>
  </si>
  <si>
    <t>Daň z příjmů právnických osob</t>
  </si>
  <si>
    <t>Daň z přidané hodnoty</t>
  </si>
  <si>
    <t>Daň z nemovitých věcí</t>
  </si>
  <si>
    <t>Daně celkem</t>
  </si>
  <si>
    <t>Místní poplatky celkem</t>
  </si>
  <si>
    <t>OSTATNÍ PŘÍJMY - FINANČNÍ ODBOR</t>
  </si>
  <si>
    <t>PROVOZNÍ PŘÍJMY CELKEM</t>
  </si>
  <si>
    <t>text</t>
  </si>
  <si>
    <t>2000000000000</t>
  </si>
  <si>
    <t>5139</t>
  </si>
  <si>
    <t>Materiál - tisk nových a dotisky letáků a brožur</t>
  </si>
  <si>
    <t>5169</t>
  </si>
  <si>
    <t>5171</t>
  </si>
  <si>
    <t>5173</t>
  </si>
  <si>
    <t>5175</t>
  </si>
  <si>
    <t>5194</t>
  </si>
  <si>
    <t>Upomín. předměty s logem nebo znakem města</t>
  </si>
  <si>
    <t>Cestovní ruch</t>
  </si>
  <si>
    <t>5021</t>
  </si>
  <si>
    <t>Materiál - při akcích s partnerskými městy</t>
  </si>
  <si>
    <t>5222</t>
  </si>
  <si>
    <t>Opravy a udržování MŠ</t>
  </si>
  <si>
    <t>2000000000304</t>
  </si>
  <si>
    <t>5331</t>
  </si>
  <si>
    <t xml:space="preserve">Příspěvek na provoz MŠ Pohádka - Palackého </t>
  </si>
  <si>
    <t>2000000000341</t>
  </si>
  <si>
    <t>Příspěvek na provoz MŠ Míček - Galašova</t>
  </si>
  <si>
    <t>2000000000363</t>
  </si>
  <si>
    <t xml:space="preserve">Příspěvek na provoz MŠ Sluníčko - Plynárenská </t>
  </si>
  <si>
    <t>2000000000400</t>
  </si>
  <si>
    <t>5229</t>
  </si>
  <si>
    <t>Dotace soukromé MŠ Prima</t>
  </si>
  <si>
    <t>2000000000401</t>
  </si>
  <si>
    <t>Opravy a udržování ZŠ</t>
  </si>
  <si>
    <t>2000000000311</t>
  </si>
  <si>
    <t>Příspěvek na provoz ZŠ 1. máje</t>
  </si>
  <si>
    <t>2000000000312</t>
  </si>
  <si>
    <t>Příspěvek na provoz ZŠ Šromotovo</t>
  </si>
  <si>
    <t>2000000000313</t>
  </si>
  <si>
    <t>Příspěvek na provoz ZŠ Struhlovsko</t>
  </si>
  <si>
    <t>2000000000314</t>
  </si>
  <si>
    <t>Příspěvek na provoz ZŠ Drahotuše</t>
  </si>
  <si>
    <t>Příspěvek na pomůcky pro prvňáčky</t>
  </si>
  <si>
    <t>2000000000356</t>
  </si>
  <si>
    <t>Příspěvek na provoz ŠJ 1. máje</t>
  </si>
  <si>
    <t>ŠJ 1. máje</t>
  </si>
  <si>
    <t>Základní umělecké školy</t>
  </si>
  <si>
    <t>2000000000337</t>
  </si>
  <si>
    <t xml:space="preserve">Příspěvek na provoz Dům dětí a mládeže </t>
  </si>
  <si>
    <t>2000000003400</t>
  </si>
  <si>
    <t>5212</t>
  </si>
  <si>
    <t xml:space="preserve">Dotace na provoz divadla Stará střelnice. </t>
  </si>
  <si>
    <t>Divadelní činnost</t>
  </si>
  <si>
    <t>5136</t>
  </si>
  <si>
    <t>5162</t>
  </si>
  <si>
    <t>Služby telekomunikací - internet pro kronikáře</t>
  </si>
  <si>
    <t>Kronika</t>
  </si>
  <si>
    <t>5493</t>
  </si>
  <si>
    <t>Podíl města na dotaci z programu regenerace</t>
  </si>
  <si>
    <t>2000000002043</t>
  </si>
  <si>
    <t xml:space="preserve">Pravidelná údržba židovského hřbitova a tunelu </t>
  </si>
  <si>
    <t>Zachování a obnova kulturních památek</t>
  </si>
  <si>
    <t>Zachování památek místního významu</t>
  </si>
  <si>
    <t>2000000000300</t>
  </si>
  <si>
    <t xml:space="preserve">Příspěvek na provoz MKZ </t>
  </si>
  <si>
    <t>Městská kulturní zařízení</t>
  </si>
  <si>
    <t>2000000003204</t>
  </si>
  <si>
    <t xml:space="preserve">Dotace - příspěvky na celoroční činnost v kultuře </t>
  </si>
  <si>
    <t>Televizní zpravodaj</t>
  </si>
  <si>
    <t xml:space="preserve">Placená inzerce nebo sdělení tiskového mluvčího </t>
  </si>
  <si>
    <t xml:space="preserve">Monitoring tisku </t>
  </si>
  <si>
    <t>Ostatní záležitosti sdělovacích prostředků</t>
  </si>
  <si>
    <t>Materiál - akce OŠKT</t>
  </si>
  <si>
    <t>Zájmová činnost v kultuře</t>
  </si>
  <si>
    <t>Služby - honoráře, ozvučení při vítání obč.,maturity, zlaté svatby,atd.</t>
  </si>
  <si>
    <t>5494</t>
  </si>
  <si>
    <t>Finanční ceny při obřadu Ceny města Hranic</t>
  </si>
  <si>
    <t>Občanské záležitosti</t>
  </si>
  <si>
    <t xml:space="preserve">Služby při údržbě veřejněpřístupných hřišť </t>
  </si>
  <si>
    <t xml:space="preserve">Opravy a údržování veřejněpřístupných hřišť </t>
  </si>
  <si>
    <t>Sportovní zařízení v majetku města</t>
  </si>
  <si>
    <t>2000000000032</t>
  </si>
  <si>
    <t xml:space="preserve">Předplatné - prezentace sportovců v tisku </t>
  </si>
  <si>
    <t xml:space="preserve">Finanční ceny nejlepším sportovcům </t>
  </si>
  <si>
    <t>Sportovec roku</t>
  </si>
  <si>
    <t>2000000003210</t>
  </si>
  <si>
    <t xml:space="preserve">Dotace - příspěvky na celoroční činnost mládeže </t>
  </si>
  <si>
    <t>2000000003211</t>
  </si>
  <si>
    <t xml:space="preserve">Dotace - příspěvky na celoroční činnost dospělých </t>
  </si>
  <si>
    <t>Dotace - granty a příspěvky tělovýchova</t>
  </si>
  <si>
    <t>5213</t>
  </si>
  <si>
    <t>Dotace Ekoltes a.s. na plavecký výcvik žáků ZŠ</t>
  </si>
  <si>
    <t xml:space="preserve">Dotace SK Hranice na provoz stadionu </t>
  </si>
  <si>
    <t>Dotace mimo grant. řízení v tělovýchově</t>
  </si>
  <si>
    <t>Příspěvek bazén Ekoltes</t>
  </si>
  <si>
    <t>Krytý a venkovní bazén</t>
  </si>
  <si>
    <t xml:space="preserve">Dotace Elim </t>
  </si>
  <si>
    <t>Knihy a učební pomůcky</t>
  </si>
  <si>
    <t>Kancelářský materiál (fasování, drobný materiál)</t>
  </si>
  <si>
    <t>Telekomunikační poplatky</t>
  </si>
  <si>
    <t>Školení zaměstnanců (školení, supervize)</t>
  </si>
  <si>
    <t>Služby - školení pěstounů, pobyty dětí, tábory</t>
  </si>
  <si>
    <t>Cestovné</t>
  </si>
  <si>
    <t>Pohoštění při akcích pěstounské péče</t>
  </si>
  <si>
    <t>Výkon pěstounské péče - ÚZ 13010</t>
  </si>
  <si>
    <t xml:space="preserve">Dotace Charita Hranice mimo grantové řízení </t>
  </si>
  <si>
    <t>Sociální pomoc osobám v hmotné nouzi</t>
  </si>
  <si>
    <t>2000000000380</t>
  </si>
  <si>
    <t>Služby - provoz plynové přípojky</t>
  </si>
  <si>
    <t>Příspěvek na provoz Domova seniorů</t>
  </si>
  <si>
    <t>Domov seniorů</t>
  </si>
  <si>
    <t>2000000000381</t>
  </si>
  <si>
    <t>Ostatní osobní výdaje - DPČ vedení klubu a lektorů</t>
  </si>
  <si>
    <t>5137</t>
  </si>
  <si>
    <t xml:space="preserve">Drobný hmotný dlouhodobý majetek </t>
  </si>
  <si>
    <t>Materiál</t>
  </si>
  <si>
    <t>5151</t>
  </si>
  <si>
    <t>Studená voda</t>
  </si>
  <si>
    <t>5153</t>
  </si>
  <si>
    <t>Plyn</t>
  </si>
  <si>
    <t>5154</t>
  </si>
  <si>
    <t>Elektrická energie</t>
  </si>
  <si>
    <t>Služby telekomunikací a radiokomunikací - internet, mobil</t>
  </si>
  <si>
    <t>Opravy a udržování</t>
  </si>
  <si>
    <t>Klub seniorů</t>
  </si>
  <si>
    <t>5163</t>
  </si>
  <si>
    <t>Pojištění při akci pro děti ze soc.slabých rodin</t>
  </si>
  <si>
    <t>5166</t>
  </si>
  <si>
    <t>Poradenství při výkonu SPOD a sociální práce</t>
  </si>
  <si>
    <t>Služby při výkonu SPOD a sociální práce</t>
  </si>
  <si>
    <t xml:space="preserve">Stravování při akci pro děti a občerstvení při jednáních SPOD </t>
  </si>
  <si>
    <t>5499</t>
  </si>
  <si>
    <t>Příspěvky při hmotné nouzi</t>
  </si>
  <si>
    <t>Ostatní záležitosti socíálních věcí</t>
  </si>
  <si>
    <t>Školení zaměstnanců (školení, ZOZ, supervize)</t>
  </si>
  <si>
    <t xml:space="preserve">Služby - facilitace </t>
  </si>
  <si>
    <t>Pohoštění při akcích OSPOD</t>
  </si>
  <si>
    <t>Cukrovinky a upomínkové předměty pro děti ze soc. slab. Rodin</t>
  </si>
  <si>
    <t>Sociálně právní ochrana dětí - ÚZ 13011</t>
  </si>
  <si>
    <t>Kancelářský materiál</t>
  </si>
  <si>
    <t>Sociální práce - ÚZ 13015</t>
  </si>
  <si>
    <t>3000000000501</t>
  </si>
  <si>
    <t>Nákup materiálu j.n.</t>
  </si>
  <si>
    <t>Elektrická energie - volné byty</t>
  </si>
  <si>
    <t>Spotřeba plynu</t>
  </si>
  <si>
    <t>5152</t>
  </si>
  <si>
    <t>Teplo</t>
  </si>
  <si>
    <t>5159</t>
  </si>
  <si>
    <t>Nákup ostatních paliv a energie</t>
  </si>
  <si>
    <t>5161</t>
  </si>
  <si>
    <t>Poštovní služby</t>
  </si>
  <si>
    <t>Konzultační, poradenské a právní služby</t>
  </si>
  <si>
    <t>Nákup ostatních služeb</t>
  </si>
  <si>
    <t>Nákup ostatních služeb - obstaravatelská činnost</t>
  </si>
  <si>
    <t>5199</t>
  </si>
  <si>
    <t>Ostatní výdaje související s neinvestičními nákupy</t>
  </si>
  <si>
    <t>5362</t>
  </si>
  <si>
    <t>Platby daní a poplatků státnímu rozpočtu</t>
  </si>
  <si>
    <t>Ostatní náhrady placené obyvatelstvu</t>
  </si>
  <si>
    <t>Bytové hospodářství ve správě Ekoltesu</t>
  </si>
  <si>
    <t>3000000000502</t>
  </si>
  <si>
    <t>Byty Jižní</t>
  </si>
  <si>
    <t>Celkem bytové hospodářství</t>
  </si>
  <si>
    <t>3000000000000</t>
  </si>
  <si>
    <t>Drobný hmotný dlouhodobý majetek</t>
  </si>
  <si>
    <t>5155</t>
  </si>
  <si>
    <t>Pevná paliva</t>
  </si>
  <si>
    <t>5156</t>
  </si>
  <si>
    <t>Pohonné hmoty a maziva</t>
  </si>
  <si>
    <t>5168</t>
  </si>
  <si>
    <t>Zpracování dat a služby souv. s inf. a kom.technol</t>
  </si>
  <si>
    <t>5909</t>
  </si>
  <si>
    <t>Ostatní neinvestiční výdaje j.n.</t>
  </si>
  <si>
    <t>Nájemné TIC Teplice</t>
  </si>
  <si>
    <t>Nebytové hospodářství</t>
  </si>
  <si>
    <t xml:space="preserve">Teplo </t>
  </si>
  <si>
    <t>Nákup ostatních služeb- - obstaravatelská činnost</t>
  </si>
  <si>
    <t xml:space="preserve">Nebytové hospodářství - Ekoltes </t>
  </si>
  <si>
    <t>Celkem nebytové prostory</t>
  </si>
  <si>
    <t>5165</t>
  </si>
  <si>
    <t>Nájemné za půdu</t>
  </si>
  <si>
    <t>Výkup pozemků</t>
  </si>
  <si>
    <t>5164</t>
  </si>
  <si>
    <t>Nájemné</t>
  </si>
  <si>
    <t>3000000002001</t>
  </si>
  <si>
    <t>3000000002002</t>
  </si>
  <si>
    <t>Blokové čištění komunikací</t>
  </si>
  <si>
    <t>3000000002003</t>
  </si>
  <si>
    <t>Jarní čištění komunikací</t>
  </si>
  <si>
    <t>3000000002018</t>
  </si>
  <si>
    <t>Uložení odpadu na skládku</t>
  </si>
  <si>
    <t>3000000002041</t>
  </si>
  <si>
    <t>Prašnost - zvýšená očista komunikací</t>
  </si>
  <si>
    <t>Silnice</t>
  </si>
  <si>
    <t>Nákup ostatních služeb - parkovací systém</t>
  </si>
  <si>
    <t>Parkovací systém</t>
  </si>
  <si>
    <t>Zimní údržba chodníků</t>
  </si>
  <si>
    <t>3000000002004</t>
  </si>
  <si>
    <t>3000000002005</t>
  </si>
  <si>
    <t>3000000002006</t>
  </si>
  <si>
    <t>Ruční očista chodníků</t>
  </si>
  <si>
    <t>3000000002007</t>
  </si>
  <si>
    <t>Čištění a údržba autobusových zastávek</t>
  </si>
  <si>
    <t>Bezpečnost silničního provozu</t>
  </si>
  <si>
    <t>5193</t>
  </si>
  <si>
    <t>Provoz veřejné silniční dopravy</t>
  </si>
  <si>
    <t>Spotřebitelská poradna</t>
  </si>
  <si>
    <t>6000000000000</t>
  </si>
  <si>
    <t>Ostatní osobní výdaje</t>
  </si>
  <si>
    <t>6000000002035</t>
  </si>
  <si>
    <t>Tržnice</t>
  </si>
  <si>
    <t>8000000000000</t>
  </si>
  <si>
    <t>2169</t>
  </si>
  <si>
    <t>Havarijní stavy staveb</t>
  </si>
  <si>
    <t xml:space="preserve">Stavební úřad </t>
  </si>
  <si>
    <t xml:space="preserve">Údržba a provoz veřejného osvětlení </t>
  </si>
  <si>
    <t>Veřejné osvětlení</t>
  </si>
  <si>
    <t>3000000002012</t>
  </si>
  <si>
    <t>Provoz veřejného pohřebiště</t>
  </si>
  <si>
    <t>Opravy a udržování hřbitovů, seče</t>
  </si>
  <si>
    <t>3000000002013</t>
  </si>
  <si>
    <t>5192</t>
  </si>
  <si>
    <t>Poskytnuté náhrady</t>
  </si>
  <si>
    <t>3000000002014</t>
  </si>
  <si>
    <t>Těžba stromů</t>
  </si>
  <si>
    <t>3000000002015</t>
  </si>
  <si>
    <t>Opravy a udržování zimní</t>
  </si>
  <si>
    <t>Evidence hrobových míst</t>
  </si>
  <si>
    <t>Skládkování odpadů</t>
  </si>
  <si>
    <t>1100000000000</t>
  </si>
  <si>
    <t>Územně analytické podklady</t>
  </si>
  <si>
    <t>Změny územního plánu</t>
  </si>
  <si>
    <t>Územní plánování</t>
  </si>
  <si>
    <t>Příprava dotačních akcí</t>
  </si>
  <si>
    <t>Dotace statutárnímu městu Olomouc - ITI</t>
  </si>
  <si>
    <t xml:space="preserve">Projektová příprava </t>
  </si>
  <si>
    <t>1000000000000</t>
  </si>
  <si>
    <t>Odměny výběrovým komisím</t>
  </si>
  <si>
    <t>Opravy a udržování květináče</t>
  </si>
  <si>
    <t>3000000002008</t>
  </si>
  <si>
    <t>Opravy a udržování laviček</t>
  </si>
  <si>
    <t>3000000002009</t>
  </si>
  <si>
    <t>Správcovství mobiliáře</t>
  </si>
  <si>
    <t>Opravy a udržování mobiliáře</t>
  </si>
  <si>
    <t>Obměna mobiliáře</t>
  </si>
  <si>
    <t>Skládkování odpadu</t>
  </si>
  <si>
    <t>3000000002032</t>
  </si>
  <si>
    <t>Údržba veřejné zeleně</t>
  </si>
  <si>
    <t>3000000002033</t>
  </si>
  <si>
    <t>Údržba zaplevelených ploch</t>
  </si>
  <si>
    <t xml:space="preserve">Zalévaní nových výsadeb </t>
  </si>
  <si>
    <t>Veřejná zeleň</t>
  </si>
  <si>
    <t>3000000002034</t>
  </si>
  <si>
    <t>3000000002042</t>
  </si>
  <si>
    <t>Údržba zámecké zahrady</t>
  </si>
  <si>
    <t>Celkem veřejná zeleň</t>
  </si>
  <si>
    <t>3000000002023</t>
  </si>
  <si>
    <t>Svoz ze špatně přístupných lokalit</t>
  </si>
  <si>
    <t>3000000002024</t>
  </si>
  <si>
    <t>Komunální odpad svoz a likvidace</t>
  </si>
  <si>
    <t>3000000002019</t>
  </si>
  <si>
    <t>3000000002031</t>
  </si>
  <si>
    <t>Zahrádkářské kolonie</t>
  </si>
  <si>
    <t>Sběr a svoz komunálních odpadů</t>
  </si>
  <si>
    <t>3000000002017</t>
  </si>
  <si>
    <t>Mobilní svoz místní části</t>
  </si>
  <si>
    <t>Využívání a zneškodňování nebezpečných odpadů</t>
  </si>
  <si>
    <t>3000000002030</t>
  </si>
  <si>
    <t>Opravy a udržování kontejnery</t>
  </si>
  <si>
    <t>3000000002020</t>
  </si>
  <si>
    <t>Svoz tříděného odpadu</t>
  </si>
  <si>
    <t>3000000002021</t>
  </si>
  <si>
    <t>Sběrný dvůr</t>
  </si>
  <si>
    <t>3000000002022</t>
  </si>
  <si>
    <t>Biologicky rozložitelný odpad</t>
  </si>
  <si>
    <t>Neinvestiční transfer Sdružení odpady</t>
  </si>
  <si>
    <t>Prevence vzniku odpadů</t>
  </si>
  <si>
    <t>Služby telekomunikací a radiokomunikací</t>
  </si>
  <si>
    <t>3000000002016</t>
  </si>
  <si>
    <t>Odstraňování černých skládek</t>
  </si>
  <si>
    <t>Černé skládky</t>
  </si>
  <si>
    <t>5000000000000</t>
  </si>
  <si>
    <t>Vybavení krizového štábu</t>
  </si>
  <si>
    <t>PHM do elektrocentrály</t>
  </si>
  <si>
    <t>Elektrorevize</t>
  </si>
  <si>
    <t>Náhradní díly úprava rozvodu</t>
  </si>
  <si>
    <t>Krizové řízení</t>
  </si>
  <si>
    <t>5019</t>
  </si>
  <si>
    <t>Refundace mzdy hasičů při zásazích v prac. době</t>
  </si>
  <si>
    <t>Dohoda o prac. činnosti</t>
  </si>
  <si>
    <t>5029</t>
  </si>
  <si>
    <t>Refundace OSVČ</t>
  </si>
  <si>
    <t>5039</t>
  </si>
  <si>
    <t>5131</t>
  </si>
  <si>
    <t>Ochranné nápoje při použití dýchací techniky</t>
  </si>
  <si>
    <t>5132</t>
  </si>
  <si>
    <t xml:space="preserve">Zásahové obleky a osobní ochranné prostředky </t>
  </si>
  <si>
    <t>5133</t>
  </si>
  <si>
    <t>Doplnění zdrav. materiálu</t>
  </si>
  <si>
    <t>Zásahové vybavení hasičů</t>
  </si>
  <si>
    <t>Náhradní díly a drobný materiál</t>
  </si>
  <si>
    <t>Vodné v budovách</t>
  </si>
  <si>
    <t xml:space="preserve">Vytápění  v budovách </t>
  </si>
  <si>
    <t>PHM do vozidel a strojů</t>
  </si>
  <si>
    <t>Nájem prostor pro odbornou přípravu</t>
  </si>
  <si>
    <t>5167</t>
  </si>
  <si>
    <t>Školení řidičů, motorových pil atd.</t>
  </si>
  <si>
    <t>STK, různé revize a služby v budovách a na technice</t>
  </si>
  <si>
    <t>Opravy v budovách a na technice</t>
  </si>
  <si>
    <t>Strava při odborných přípravách, cvičeních a  zásazích</t>
  </si>
  <si>
    <t>Poháry na soutěže hasičů</t>
  </si>
  <si>
    <t>Celkem požární ochrana</t>
  </si>
  <si>
    <t>4000000000000</t>
  </si>
  <si>
    <t>5011</t>
  </si>
  <si>
    <t>5031</t>
  </si>
  <si>
    <t>Povinné pojištění na soc. zabezpečení</t>
  </si>
  <si>
    <t>5032</t>
  </si>
  <si>
    <t>Povinné poj.na veřejné zdravotní pojištění</t>
  </si>
  <si>
    <t>Potraviny</t>
  </si>
  <si>
    <t>5134</t>
  </si>
  <si>
    <t>Prádlo, oděv a obuv</t>
  </si>
  <si>
    <t>Knihy, učební pomůcky a tisk</t>
  </si>
  <si>
    <t>Služby peněžních ústavů</t>
  </si>
  <si>
    <t>Služby školení a vzdělávání</t>
  </si>
  <si>
    <t>Cestovné (tuzemské i zahraniční)</t>
  </si>
  <si>
    <t>Pohoštění</t>
  </si>
  <si>
    <t>5179</t>
  </si>
  <si>
    <t>Věcné dary</t>
  </si>
  <si>
    <t>5424</t>
  </si>
  <si>
    <t>Náhrady mezd v době nemoci</t>
  </si>
  <si>
    <t>0100000000000</t>
  </si>
  <si>
    <t>OV Drahotuše</t>
  </si>
  <si>
    <t>0200000000000</t>
  </si>
  <si>
    <t>OV Lhotka</t>
  </si>
  <si>
    <t>0300000000000</t>
  </si>
  <si>
    <t>OV Rybáře</t>
  </si>
  <si>
    <t>0400000000000</t>
  </si>
  <si>
    <t>OV Slavíč</t>
  </si>
  <si>
    <t>0500000000000</t>
  </si>
  <si>
    <t>OV Středolesí</t>
  </si>
  <si>
    <t>0600000000000</t>
  </si>
  <si>
    <t>OV Uhřínov</t>
  </si>
  <si>
    <t>0700000000000</t>
  </si>
  <si>
    <t>OV Velká</t>
  </si>
  <si>
    <t>0800000000000</t>
  </si>
  <si>
    <t>OV Valšovice</t>
  </si>
  <si>
    <t>9100000000000</t>
  </si>
  <si>
    <t>5023</t>
  </si>
  <si>
    <t xml:space="preserve">Odměny pro členy komisí a výborů – nezastupitele   </t>
  </si>
  <si>
    <t>Rezerva pro odměny komisí a výborů</t>
  </si>
  <si>
    <t>Odměny členů zastupitelstva obcí a krajů celkem</t>
  </si>
  <si>
    <t>Povinné poj.na soc.zab.a přísp.na st.pol.zaměstnan</t>
  </si>
  <si>
    <t>Ostatní nákupy - ošatné</t>
  </si>
  <si>
    <t>Zastupitelstva obcí, rada města, komise</t>
  </si>
  <si>
    <t>5038</t>
  </si>
  <si>
    <t>Povinné pojistné na úrazové pojištění</t>
  </si>
  <si>
    <t>Ostatní nákupy - ošatné ceremoniářky</t>
  </si>
  <si>
    <t>Chod úřadu - osobní výdaje</t>
  </si>
  <si>
    <t>Geografický informační systém</t>
  </si>
  <si>
    <t>GIS</t>
  </si>
  <si>
    <t>Ochranné pomůcky</t>
  </si>
  <si>
    <t>Léky a zdravotnický materiál</t>
  </si>
  <si>
    <t>Chod úřadu odbor správy majetku</t>
  </si>
  <si>
    <t>3000000001000</t>
  </si>
  <si>
    <t>Pernštenské nám. 1</t>
  </si>
  <si>
    <t>3000000001001</t>
  </si>
  <si>
    <t>Zámecká 118</t>
  </si>
  <si>
    <t>3000000001002</t>
  </si>
  <si>
    <t>Purgešova 1399</t>
  </si>
  <si>
    <t>Poštovní služby - Radary - výzva</t>
  </si>
  <si>
    <t>5000000000030</t>
  </si>
  <si>
    <t>Nákup ostatních služeb - stravenky</t>
  </si>
  <si>
    <t>Chod úřadu odbor vnitřních věcí</t>
  </si>
  <si>
    <t>5100000000000</t>
  </si>
  <si>
    <t>Zpracování dat</t>
  </si>
  <si>
    <t>5172</t>
  </si>
  <si>
    <t>Programové vybavení</t>
  </si>
  <si>
    <t>IT oddělení</t>
  </si>
  <si>
    <t>5400000000000</t>
  </si>
  <si>
    <t>Nákup  služeb</t>
  </si>
  <si>
    <t>Ostatní neinv.transfery nezisk.a podob.organizacím</t>
  </si>
  <si>
    <t>Ostatní neinvestiční transfery obyvatelstvu</t>
  </si>
  <si>
    <t>5660</t>
  </si>
  <si>
    <t>Neinvestiční půjčené prostředky obyvatelstvu</t>
  </si>
  <si>
    <t>5400000000030</t>
  </si>
  <si>
    <t xml:space="preserve">Nákup ostatních služeb </t>
  </si>
  <si>
    <t>Sociální fond</t>
  </si>
  <si>
    <t>5342</t>
  </si>
  <si>
    <t>9000000000000</t>
  </si>
  <si>
    <t>Oddělení právní</t>
  </si>
  <si>
    <t>Nájemné bankovní schránky</t>
  </si>
  <si>
    <t>Bankovní poplatky</t>
  </si>
  <si>
    <t xml:space="preserve">Pojištění </t>
  </si>
  <si>
    <t xml:space="preserve">Rezerva </t>
  </si>
  <si>
    <t>Ostatní finanční operace</t>
  </si>
  <si>
    <t>MP - kafilerní box</t>
  </si>
  <si>
    <t>Celkem veterinární péče</t>
  </si>
  <si>
    <t>Dotace lesní hospodář</t>
  </si>
  <si>
    <t>Lesní hospodářství</t>
  </si>
  <si>
    <t>Pitná voda</t>
  </si>
  <si>
    <t>Opravy a udržování - WC</t>
  </si>
  <si>
    <t>Kanalizace Středolesí</t>
  </si>
  <si>
    <t>Kanalizace a ČOV Valšovice</t>
  </si>
  <si>
    <t>Rozbory vod</t>
  </si>
  <si>
    <t>Opravy a udržování kanalizací</t>
  </si>
  <si>
    <t>Odvádění a čištění odpadních vod a nakl.s kaly</t>
  </si>
  <si>
    <t>Vodní díla - dohoda o pracovní činnosti</t>
  </si>
  <si>
    <t>Opravy a udržování - rybníky</t>
  </si>
  <si>
    <t>Biologické rybníky Středolesí a rybníky Hranice</t>
  </si>
  <si>
    <t>Monitoring ochrany ovzduší</t>
  </si>
  <si>
    <t>Odběry vzorků - kontrola kotlů na tuhá paliva</t>
  </si>
  <si>
    <t>Ochrana ovzduší</t>
  </si>
  <si>
    <t>Psí útulek Olomouc</t>
  </si>
  <si>
    <t>Vývoz košů na psí exkrementy</t>
  </si>
  <si>
    <t>Stanice pro záchranu živočichů Bartošovice</t>
  </si>
  <si>
    <t>Opravy varovného a hlásného systému</t>
  </si>
  <si>
    <t>Protipovodňové systémy - telekomunikace</t>
  </si>
  <si>
    <t>Protipovodňové systémy - nákup služeb</t>
  </si>
  <si>
    <t>Nákup ostatních služeb - limnigraf</t>
  </si>
  <si>
    <t>Protipovodňový systém</t>
  </si>
  <si>
    <t>Ekologická výchova a osvěta</t>
  </si>
  <si>
    <t>PROVOZNÍ VÝDAJE CELKEM</t>
  </si>
  <si>
    <t>VÝDAJE</t>
  </si>
  <si>
    <t>PŘÍJMY</t>
  </si>
  <si>
    <t>Text</t>
  </si>
  <si>
    <t xml:space="preserve">Mezinárodní spolupráce </t>
  </si>
  <si>
    <t>Příspěvky  a granty kultura</t>
  </si>
  <si>
    <t>Televizní vysílání</t>
  </si>
  <si>
    <t>Sportovní zařízení</t>
  </si>
  <si>
    <t>Granty a příspěvky tělovýchova</t>
  </si>
  <si>
    <t>Dotace mimo grantové řízení</t>
  </si>
  <si>
    <t>Bazén</t>
  </si>
  <si>
    <t xml:space="preserve">Ostatní záležitosti soc.věcí </t>
  </si>
  <si>
    <t xml:space="preserve">OSPOD, sociální práce </t>
  </si>
  <si>
    <t>Tržnice, ochrana spotřebitelů</t>
  </si>
  <si>
    <t>Poplatek za komunální odpad</t>
  </si>
  <si>
    <t>Sběr a svoz ostatních odpadů</t>
  </si>
  <si>
    <t>Ostatní správa v oblasti krizového řízení</t>
  </si>
  <si>
    <t>Bezpečnost a veřejný pořádek</t>
  </si>
  <si>
    <t>Ostatní záležitosti v dopravě - pokuty</t>
  </si>
  <si>
    <t>Bezpečnost a veřejný pořádek - přestupky</t>
  </si>
  <si>
    <t>Zastupitelstva obcí</t>
  </si>
  <si>
    <t>Činnost místní správy - osobní výdaje</t>
  </si>
  <si>
    <t xml:space="preserve">Převody vlastním fondům v rozpočtech </t>
  </si>
  <si>
    <t>Celkové příjmy z chodu úřadu</t>
  </si>
  <si>
    <t>Poplatky za psa, rybářské a lovecké lístky</t>
  </si>
  <si>
    <t>Vodní díla v zemědělské krajině</t>
  </si>
  <si>
    <t>Protipovodňové opatření</t>
  </si>
  <si>
    <t>Součet výdajů a příjmů dle středisek</t>
  </si>
  <si>
    <t>Financování (zbývá na investice a krytí závazků)</t>
  </si>
  <si>
    <t>Mobiliář</t>
  </si>
  <si>
    <t>Azylové domy</t>
  </si>
  <si>
    <t>ORM příprava akcí, poradenství</t>
  </si>
  <si>
    <t>9200000000000</t>
  </si>
  <si>
    <t>Odbor investic</t>
  </si>
  <si>
    <t>Udržitelnost monitorovací stanice kvality ovzduší</t>
  </si>
  <si>
    <t>Ochranné pomůcky a materiál</t>
  </si>
  <si>
    <t>Opravy a udržování - studny</t>
  </si>
  <si>
    <t>Provoz vozíku a čerpadel Kropáčova</t>
  </si>
  <si>
    <t>Služby elektronických komunikací</t>
  </si>
  <si>
    <t xml:space="preserve">Vstupné Plovárna pro členy klubu </t>
  </si>
  <si>
    <t xml:space="preserve">Služby - doprava na akce klubu </t>
  </si>
  <si>
    <t xml:space="preserve">Příprava smart projektů </t>
  </si>
  <si>
    <t>Rozbory vod studny, pasporty studní</t>
  </si>
  <si>
    <t>Veřejnosprávní smlouvy (přestupky)</t>
  </si>
  <si>
    <t>Příprava investičních akcí</t>
  </si>
  <si>
    <t>Fond obnovy kanalizace - Velká 2016-2020</t>
  </si>
  <si>
    <t>Granty a příspěvky kultura</t>
  </si>
  <si>
    <t>Výkon pěstounské péče</t>
  </si>
  <si>
    <t>Chodníky</t>
  </si>
  <si>
    <t>OPRŘM příprava projektů, dotací</t>
  </si>
  <si>
    <t>Pojištění</t>
  </si>
  <si>
    <t>Neinv.transfery veřejným rozpočtům - Mikroregion</t>
  </si>
  <si>
    <t xml:space="preserve">Lesy </t>
  </si>
  <si>
    <t xml:space="preserve">Místní a správní poplatky </t>
  </si>
  <si>
    <t>Virtuální privátní síť pro správní činnosti</t>
  </si>
  <si>
    <t>Pokročilá segmentace sítě</t>
  </si>
  <si>
    <t>Odvádění a čištění odpadních vod a nakl. s kaly</t>
  </si>
  <si>
    <t xml:space="preserve">Dary </t>
  </si>
  <si>
    <t>Předplatné Hranický deník pro kronikáře</t>
  </si>
  <si>
    <t>Běžné opravy a udržování</t>
  </si>
  <si>
    <t>Údržba veřejné zeleně - dohoda o provedení práce</t>
  </si>
  <si>
    <t>Údržba parku Čs. Legií</t>
  </si>
  <si>
    <t>Vstup do akciové společnosti</t>
  </si>
  <si>
    <t>Licence SW radary</t>
  </si>
  <si>
    <t>Pohoštění ZM, RM, výbory, komise</t>
  </si>
  <si>
    <t>Údržba bytového fondu - velké opravy</t>
  </si>
  <si>
    <t>Ostatní osobní výdaje - DPČ, DPP</t>
  </si>
  <si>
    <t>Požární ochrana</t>
  </si>
  <si>
    <t>Přijmy z pronájmu ost. nemovit. Ekoltes</t>
  </si>
  <si>
    <t>Příjmy za zkoušky řidičské oprávnění</t>
  </si>
  <si>
    <t>Pojistné na sociální zabezpčení</t>
  </si>
  <si>
    <t>Platy zaměstnanců úřadu</t>
  </si>
  <si>
    <t>Služby - inzerce, služby při akcích</t>
  </si>
  <si>
    <t>Opravy a udržování, příp. PD zapsaných památek.</t>
  </si>
  <si>
    <t xml:space="preserve">Kotlíková dotace -příspěvek ve výši 7% </t>
  </si>
  <si>
    <t>DHDM - kancelářské potřeby, nábytek, techn. vybavení</t>
  </si>
  <si>
    <t xml:space="preserve">Materiál při akci pro děti ze soc.slabých rodin </t>
  </si>
  <si>
    <t>Cukrovinky a upom. přeměty pro děti ze soc.sl.rodin</t>
  </si>
  <si>
    <t>Dotace - příspěvky na celoroční činnost zdrav. sociální</t>
  </si>
  <si>
    <t>Kronikář města - DPČ</t>
  </si>
  <si>
    <t>Vernisáže a výstavy, akcí OŠKT - DPP</t>
  </si>
  <si>
    <t xml:space="preserve">Upomínkové předměty - kalendář </t>
  </si>
  <si>
    <t xml:space="preserve">Správce veřejněpřístupných hřišť -  DPČ </t>
  </si>
  <si>
    <t>Grafické zpracovní zápisů do zlaté knihy - DPP</t>
  </si>
  <si>
    <t>Nákup materiálu</t>
  </si>
  <si>
    <t>Studená voda  - kašna, pítka</t>
  </si>
  <si>
    <t>Osadní výbor Drahotuše</t>
  </si>
  <si>
    <t>Osadní výbor Lhotka</t>
  </si>
  <si>
    <t>Osadní výbor Rybáře</t>
  </si>
  <si>
    <t>Osadní výbor Slavíč</t>
  </si>
  <si>
    <t>Osadní výbor Velká</t>
  </si>
  <si>
    <t xml:space="preserve">Osadní výbor Středolesí </t>
  </si>
  <si>
    <t>Osadní výbor Uhřínov</t>
  </si>
  <si>
    <t>Osadní výbor Valšovice</t>
  </si>
  <si>
    <t>Kulturní památky místní</t>
  </si>
  <si>
    <t>Celkem chodníky</t>
  </si>
  <si>
    <t>Využívání a zneškodňování nebezp.odpadů</t>
  </si>
  <si>
    <t>Chod úřadu Odbor správy majetku</t>
  </si>
  <si>
    <t>Chod úřadu Odbor vnitřních věcí</t>
  </si>
  <si>
    <t>Pojištění celkem</t>
  </si>
  <si>
    <t xml:space="preserve">Odvádění a čištění odpadních vod </t>
  </si>
  <si>
    <t>Ostatní finanční operace - daně, poplatky</t>
  </si>
  <si>
    <t xml:space="preserve">Občerstvení pro sportovce a hosty </t>
  </si>
  <si>
    <t>Upomínkové předměty nominovaným sportovcům</t>
  </si>
  <si>
    <t>1100000000035</t>
  </si>
  <si>
    <t>Odměny zastupitelů</t>
  </si>
  <si>
    <t xml:space="preserve">Naýšení odměnpro zastupitele dle nařízení vlády </t>
  </si>
  <si>
    <t>Veterinární péče</t>
  </si>
  <si>
    <t>Mobilní WC</t>
  </si>
  <si>
    <t>Kanalizace Velká, Pod Hůrkou</t>
  </si>
  <si>
    <t>Občerstvení prac. skupina cestovního ruchu</t>
  </si>
  <si>
    <t>Služby - tvorba videí, přenosy</t>
  </si>
  <si>
    <t>Občerstvení hostů z partnerských měst</t>
  </si>
  <si>
    <t>Opravy a udržování místních památek</t>
  </si>
  <si>
    <t>Facebook</t>
  </si>
  <si>
    <t>Grafika, ozvučení, honoráře, grafika kalendáře</t>
  </si>
  <si>
    <t>Údržba závěsn. systému v galerii severní křídlo</t>
  </si>
  <si>
    <t>Občerstvení -  vernisáže výstav, akce OŠKT</t>
  </si>
  <si>
    <t>Dotisk knihy Město Hranice a jeho památky</t>
  </si>
  <si>
    <t>Materiál - pam. listy občánkům, seniorům, matur.</t>
  </si>
  <si>
    <t>Občerstvení -  akce obč. záležitostí, Cena města</t>
  </si>
  <si>
    <t>Dary - dárkové balíčky pro jubilanty, zlaté svatby</t>
  </si>
  <si>
    <t>Opravy a údržování veřejněpřístup. hřišť  Ekoltes</t>
  </si>
  <si>
    <t>Osobní výdaje při akci Sportovec roku</t>
  </si>
  <si>
    <t>Služby - přípr. dvorany, technika, ozvučení, honoráře</t>
  </si>
  <si>
    <t xml:space="preserve">Dotace SK Petanque na provoz areálu Valšovice </t>
  </si>
  <si>
    <t>DHDM - kancelářské potřeby, nábytek, techn. vyb.</t>
  </si>
  <si>
    <t>Fondy oprav SVJ</t>
  </si>
  <si>
    <t>Tajemná dáma - provoz soc. zařízení</t>
  </si>
  <si>
    <t>Nákup služeb</t>
  </si>
  <si>
    <t>Externí specialisté a právní služby</t>
  </si>
  <si>
    <t>Odstraňování zeleně z městských hradeb a přilehlých pozemků</t>
  </si>
  <si>
    <t>Deratizace</t>
  </si>
  <si>
    <t>Odchyt holubů</t>
  </si>
  <si>
    <t>Ostatní příjmy  -  dotace</t>
  </si>
  <si>
    <t>Azylové domy - Elim</t>
  </si>
  <si>
    <t xml:space="preserve">Granty a příspěvky v oblasti sociální a zdravotní </t>
  </si>
  <si>
    <t>Příprava akcí, poradenství Odbor rozvoje města</t>
  </si>
  <si>
    <t>Chod úřadu IT oddělení</t>
  </si>
  <si>
    <t>Příprava investic Odbor investiční</t>
  </si>
  <si>
    <t>Příjmy z odvodů a poplatků, výkon státní správy</t>
  </si>
  <si>
    <t xml:space="preserve">Hradítko Drahotušský náhon </t>
  </si>
  <si>
    <t>Údržba Drahotušského náhonu</t>
  </si>
  <si>
    <t>Opravy a udržování - kašna, pítka</t>
  </si>
  <si>
    <r>
      <t xml:space="preserve">1. PROVOZNÍ PŘÍJMY A VÝDAJE dle středisek    </t>
    </r>
    <r>
      <rPr>
        <sz val="10"/>
        <rFont val="Arial"/>
        <family val="2"/>
        <charset val="238"/>
      </rPr>
      <t>(v Kč)</t>
    </r>
  </si>
  <si>
    <t xml:space="preserve">Sociální pomoc osobám v hmotné nouzi </t>
  </si>
  <si>
    <t>Platby daní a poplatků SR (např. DPH z nájmů)</t>
  </si>
  <si>
    <t>Kanalizace Valšovice Středolesí a provozně souvis.</t>
  </si>
  <si>
    <t>Kanalizace Velká, Pod Hůrkou - dle smlouvy</t>
  </si>
  <si>
    <t>Příprava akcí, poradenství ORM</t>
  </si>
  <si>
    <t>Příprava projektů, dotací OPRŘM</t>
  </si>
  <si>
    <t>Příprava investic OI</t>
  </si>
  <si>
    <t>Chod úřadu OSM</t>
  </si>
  <si>
    <t>Chod úřadu OV</t>
  </si>
  <si>
    <t>SR 2021</t>
  </si>
  <si>
    <t>Refundace pojistného</t>
  </si>
  <si>
    <t xml:space="preserve">Pojistné na veřejné zdravotní pojištění </t>
  </si>
  <si>
    <t>Daň z příjmů fyzických osob plátci</t>
  </si>
  <si>
    <t>Daň z hazardních her</t>
  </si>
  <si>
    <t>návrh 2022</t>
  </si>
  <si>
    <t>Hranické televizní zpravodajství</t>
  </si>
  <si>
    <t>rozdíl</t>
  </si>
  <si>
    <t>komentář</t>
  </si>
  <si>
    <t>Granty vzdělávání</t>
  </si>
  <si>
    <t>Sportoviště u ZŠ a MŠ Struhlovsko</t>
  </si>
  <si>
    <t>Aplikace DejTip nahrazena službou Mobilní rozhlas</t>
  </si>
  <si>
    <t>Neinv. transfery od obcí</t>
  </si>
  <si>
    <t>převedeno na orj 15</t>
  </si>
  <si>
    <t xml:space="preserve">Každoroční navyšování rozpočtovým opatřením. </t>
  </si>
  <si>
    <t xml:space="preserve">Parkoviště – zpoplatněný parkovací systém </t>
  </si>
  <si>
    <t xml:space="preserve">Navýšení z důvodu platby nájemného za nově vybudované parkoviště v ulici Komenského ("Čoček"). </t>
  </si>
  <si>
    <t xml:space="preserve">Navýšení na základě aktuálního výpočtu kompenzace ztráty dopravce, dle platné přepravní smlouvy, uzavřené mezi městem Hranice a spol. ČSAD Frýdek-Místek a.s. </t>
  </si>
  <si>
    <t xml:space="preserve">Jedná se o vývoz a výměny odpadkových košů. </t>
  </si>
  <si>
    <t xml:space="preserve">Platby za užití duševního vlastnictví </t>
  </si>
  <si>
    <t xml:space="preserve">Navýšení na základě schválené smlouvy o poskytování údržby a podpory z důvodu rozšíření programu Manager o Univerzální parkovací portál. </t>
  </si>
  <si>
    <t>Navýšení z důvodu oprav radarů a stanovišť.</t>
  </si>
  <si>
    <t xml:space="preserve">Navýšení z důvodu odchodu strážníka do důchodu a vyplacení odchodného ve výši šestinásobku jeho průměr. platu dle § 8a Zák. o obecní policii. </t>
  </si>
  <si>
    <t xml:space="preserve">Pravidelné platby: Camea  152.000, Echoton  9.000, Janda MKDS 42.000, CCS služby 30.000, Údržba radarů a stanovišť 207.000 a další ...  
 </t>
  </si>
  <si>
    <t>Služby - tisk a vazba kronik 2019,2020</t>
  </si>
  <si>
    <t>Navýšení platby za neomezený datový tarif pro dvě mobilní kamery.</t>
  </si>
  <si>
    <t xml:space="preserve">Opravy a údržba VO v historickém jádru </t>
  </si>
  <si>
    <t>Cyklo Slavíč II.etapa</t>
  </si>
  <si>
    <t>Fond obnovy kanalizace - Valšovice, Středolesí</t>
  </si>
  <si>
    <t xml:space="preserve">na základě obchodování na burze byl nakoupen zemní plyn na r. 2022 za 900,-Kč / MWh  v r. 2021 MWh / 395,-Kč </t>
  </si>
  <si>
    <t>ENSYTRA, s.r.o. (EnergyBroker, CQS z.s.)</t>
  </si>
  <si>
    <t>Opravy a udržování - památková zóna</t>
  </si>
  <si>
    <t>navýšení z důvodu navýšení ceny za provozování (EKOLTES Hranice, a.s.)</t>
  </si>
  <si>
    <t>navýšení z důvodu sjednání ISO 50001 - hospodaření s energií</t>
  </si>
  <si>
    <t>úspora z důvodu ukončení smlouvy o nájmu nebyt.prostor (koupě nemovitosti), nájem pozemků zůstává</t>
  </si>
  <si>
    <t xml:space="preserve">na základě obchodování na burze byl nakoupen zemní plyn na r. 2022 za 900 Kč/MWh,  v r. 2021 cena 395 Kč/MWhč </t>
  </si>
  <si>
    <t>Granty v oblasti životního prostředí</t>
  </si>
  <si>
    <t>Příspěvky v oblasti životního prostředí</t>
  </si>
  <si>
    <t>Převedeno na OSM.</t>
  </si>
  <si>
    <t>Převedeno na OSM, v roce 2021 byly granty zrušeny.</t>
  </si>
  <si>
    <t>Čištění fasád MŠ Pohádka 100 tis., MŠ Míček a Sluníčko 2x 50 tis.,naposl.čišt.v r.2018,dle dopor.fi do 3 let. Rezerva na havar.a poj.udál.100 tis. Kč.</t>
  </si>
  <si>
    <t>a navýšení energií dle vysoutěžených cen pro rok 2022.</t>
  </si>
  <si>
    <t xml:space="preserve">Na havarjní opravy a pojistné události, případně  projektovou přípravu  na budovách základních škol. </t>
  </si>
  <si>
    <t xml:space="preserve">Navýšení dle usnesením RM 1471/2021 – RM 55 z 19. 01. 2021 - schválení výhledů na roky 2022 a 23 o 3 % inflace </t>
  </si>
  <si>
    <t>Navýšení dle usn.RM 1471/2021 – RM 55 z 19.01.2021 schválení výhledů na r.2022 a 23 o 3 % inflace a navýš.energií dle vysoutěž.cen pro r.2022.</t>
  </si>
  <si>
    <t xml:space="preserve">Opravy a udržování Dům dětí a mládeže </t>
  </si>
  <si>
    <t xml:space="preserve">Čištění a oprava fasády, naposl.čišt.v r.2018, dle dopor.fi do 3 let. Rezerva na případné havarie a pojistné události. </t>
  </si>
  <si>
    <t>Navýšní  DPČ kronikáři města od roku 2021.</t>
  </si>
  <si>
    <t>výkon funkce OLH již vykonává spol. EKOLTES Hranice</t>
  </si>
  <si>
    <t>na základě obchodování na burze bude nakoupena elektrická energie na r. 2022 cca za 3 000Kč/MWh,  v r. 2021 cena  1 290 Kč/MWh</t>
  </si>
  <si>
    <t>VO v historickém jádru města není ve vlastnictví správce VO, spol. Ekoltes Hranice, a.s. a následné opravy a údržba nemůžou být placeny z neinvestičního příspěvku VO</t>
  </si>
  <si>
    <t>Usnesením 1767/2021 – RM 64 ze dne 29.6.2021 bylo schváleno zvýšení výdajů (140.000,- Kč) na údržbu zeleně dětského hřiště v lokalitě ulice Vrchlického u viaduktů, kdy tráva nesmí přesáhnout 15cm.</t>
  </si>
  <si>
    <t xml:space="preserve">Dohled nad bezpečnostní sítě SOC -220 000,- ročně, správa dohled na serverovou infrastrukturou - 80 000,- ročně   </t>
  </si>
  <si>
    <t>Navýšení ceny energií.</t>
  </si>
  <si>
    <t>Obnova křížů Valšovice a  Zahradní ulice Valšovice</t>
  </si>
  <si>
    <t>Navýšení na doložku inflace cca 6 %</t>
  </si>
  <si>
    <t>Navýšení na komplexní správy facebookového profilu dle usnesení RM z roku 2021</t>
  </si>
  <si>
    <t>Počet sportovišť roste a stárnou. Nové oplocení jednoho cca 150 tis. Kč. Každoroční údržba umělých povrchů nutná.</t>
  </si>
  <si>
    <t xml:space="preserve">Cena se každoročně navyšuje. </t>
  </si>
  <si>
    <t xml:space="preserve">Je předpoklad, že všechny služby půjdou nahoru. </t>
  </si>
  <si>
    <t>Vyšší počet členů, vyšší ceny dopravy</t>
  </si>
  <si>
    <t>Vyší počet členů</t>
  </si>
  <si>
    <t>Zvyšující se min. mzda.</t>
  </si>
  <si>
    <t>Zapracování každoroční částky na  případné havarie a údržbu budovy z nájemného od OK.</t>
  </si>
  <si>
    <t>Dotace - Granty vzdělávání</t>
  </si>
  <si>
    <t>Dotace - Granty spolupráce partnerských m.</t>
  </si>
  <si>
    <t xml:space="preserve">Dotace - granty kultury </t>
  </si>
  <si>
    <t xml:space="preserve">Dotace - granty tělovýchovy </t>
  </si>
  <si>
    <t xml:space="preserve">Dotace - rezerva na dotace mimo grant. řízení </t>
  </si>
  <si>
    <t>ještě není vysoutěžena cena el. en.</t>
  </si>
  <si>
    <t>Ve škole v roce 2021 otevřeny nové polytechnické učebny, škola žádá navýšení příspěvku na provoz o  180  tis. Kč.</t>
  </si>
  <si>
    <t>Obnova kříže v zahradě gen. Opaty, ořez stromů na ŽH</t>
  </si>
  <si>
    <t>Od 01.08.2021 správce hřiště na Struhlovsko, výše odměn správcůpm se cca 10 roků nenavyšovala, zvýšení min.mzdy.</t>
  </si>
  <si>
    <t>Odborná technická kontrola  hřišť je povinná pro případné úrazy. Počet sportovišť roste.</t>
  </si>
  <si>
    <t>DPČ správce tržiště</t>
  </si>
  <si>
    <t>Rámcová smlouva s Ekoltes, úklid po farmářských trzích</t>
  </si>
  <si>
    <r>
      <t>Mobilní aplikace Naše Hranicko,</t>
    </r>
    <r>
      <rPr>
        <strike/>
        <sz val="10"/>
        <color theme="1"/>
        <rFont val="Arial"/>
        <family val="2"/>
        <charset val="238"/>
      </rPr>
      <t xml:space="preserve"> Mobilní rozhlas</t>
    </r>
  </si>
  <si>
    <t xml:space="preserve">V případě přípravy smart projektů - zatím bez náplně </t>
  </si>
  <si>
    <t xml:space="preserve">Zajištění provozu cyklověže </t>
  </si>
  <si>
    <t xml:space="preserve">Nová cyklověž v ulici Nádražní v Hranicích. </t>
  </si>
  <si>
    <t>OI Čabalová</t>
  </si>
  <si>
    <t>Výdaje na TOI TOI  Anenské pouti v Drahotuších</t>
  </si>
  <si>
    <t>navýšení smluvních částek, které se v průběhu roku vrací od Krajského úřadu</t>
  </si>
  <si>
    <t>Opravy a udržování - kašna přetmelení spár</t>
  </si>
  <si>
    <t>Poplatek z pobytu</t>
  </si>
  <si>
    <t>Příjmy úhrad za dobývaní nerostů</t>
  </si>
  <si>
    <t>Zvýšení cen energií</t>
  </si>
  <si>
    <t>Posílení rozváděčů ma Masarykově náměstí.</t>
  </si>
  <si>
    <t xml:space="preserve">Navýšení z důvodu inflace a rozšíření spojů příměstské dopravy, dle platné přepravní smlouvy, uzavřené s Olomouckým krajem.  </t>
  </si>
  <si>
    <t xml:space="preserve">Provoz MHD </t>
  </si>
  <si>
    <t xml:space="preserve">Dopravní obslužnost - příměstská doprava </t>
  </si>
  <si>
    <t xml:space="preserve">Bezplatná MHD </t>
  </si>
  <si>
    <t>Mezinárodní spolupráce</t>
  </si>
  <si>
    <t>2000000000336</t>
  </si>
  <si>
    <t>Opravy a udržování ZUŠ</t>
  </si>
  <si>
    <t>2000000003103</t>
  </si>
  <si>
    <t>navýšení o 5%</t>
  </si>
  <si>
    <t>Biologicky rozlož. odpad jaro a podzim kontejnery</t>
  </si>
  <si>
    <t>Označení popelnic na svoz směsného komunálního odpadu QR kódy</t>
  </si>
  <si>
    <t>Zamykání hřbitovů</t>
  </si>
  <si>
    <t>Návratná fin. výpomoc pro začátek roku</t>
  </si>
  <si>
    <t>Granty prevence kriminality</t>
  </si>
  <si>
    <t>Dotace - granty na celoroční činnost zdrav. sociální</t>
  </si>
  <si>
    <t>Dotace - granty investic a oprav</t>
  </si>
  <si>
    <t>navýšení o 4% - dle mezd</t>
  </si>
  <si>
    <t>Navýšení o 1.400 na zam.</t>
  </si>
  <si>
    <t>Návrh nutno zapracovat do Zásad</t>
  </si>
  <si>
    <t xml:space="preserve">RS - letní a zimní údržba komunikací </t>
  </si>
  <si>
    <t>RS - skládkování odpadu z komunikací</t>
  </si>
  <si>
    <t>20xx</t>
  </si>
  <si>
    <t>vozík a čerp. Kropáčova ul.</t>
  </si>
  <si>
    <t>RS - očista komunikací prašnost</t>
  </si>
  <si>
    <t>RS - blokové čištění komunikací</t>
  </si>
  <si>
    <t>RS - jarní čištění komunikací</t>
  </si>
  <si>
    <t>RS - letní a zimní údržba chodníků</t>
  </si>
  <si>
    <t>RS - zimní údržba k cizím nemovitostem</t>
  </si>
  <si>
    <t>RS - ruční očista chodníků, vývoz košů</t>
  </si>
  <si>
    <t>RS - údržba zastávek</t>
  </si>
  <si>
    <t>RS - vývoz košů na psí exkrementy</t>
  </si>
  <si>
    <t>RS - údržba Drahotušského náhonu</t>
  </si>
  <si>
    <t>RS - ekologická WC</t>
  </si>
  <si>
    <t>RS - komunální odpad - jarní a podzimní svoz</t>
  </si>
  <si>
    <t>RS - údržba veřejné zeleně</t>
  </si>
  <si>
    <t>odstranění zeleně z hradeb</t>
  </si>
  <si>
    <t>RS - údržba Sadů Čs. legií</t>
  </si>
  <si>
    <t>RS - údržba Zámecké zahrady</t>
  </si>
  <si>
    <t>RS - údržba zaplevelených ploch</t>
  </si>
  <si>
    <t>RS - in-line hřiště Žáčkova ul.</t>
  </si>
  <si>
    <t>RS - údržba Židovského hřbitova</t>
  </si>
  <si>
    <t>RS - údržba tunel Slavíč</t>
  </si>
  <si>
    <t>RS - opravy a údržba mobiliáře</t>
  </si>
  <si>
    <t>RS - opravy a údržba mobiliáře dětských hřišť</t>
  </si>
  <si>
    <t>RS - zimní údržba hřbitovů</t>
  </si>
  <si>
    <t>RS - těžba stromů na hřbitovech</t>
  </si>
  <si>
    <t>RS - pohřby občanů bez příbuzných</t>
  </si>
  <si>
    <t xml:space="preserve">RS - zamykání veřejného pohřebiště </t>
  </si>
  <si>
    <t>RS - provoz veřejného pohřebiště + seče</t>
  </si>
  <si>
    <t>RS - skládkování odpadu hřbitovy</t>
  </si>
  <si>
    <t>RS - pitná voda, opravy a údržba</t>
  </si>
  <si>
    <t>RS - parkovací systém</t>
  </si>
  <si>
    <t>RS - tržní místa</t>
  </si>
  <si>
    <t>RS - komunální odpad - zahrádkářské kolonie</t>
  </si>
  <si>
    <t>RS - biologicky rozložitelný odpad</t>
  </si>
  <si>
    <t>RS - komunální odpad - nepřístupné lokality</t>
  </si>
  <si>
    <t>RS - komunální odpad - svoz, uložení na skládku</t>
  </si>
  <si>
    <t>RS - tříděný odpad</t>
  </si>
  <si>
    <t>RS - sběrný dvůr</t>
  </si>
  <si>
    <t>RS - nebezpečný odpad</t>
  </si>
  <si>
    <t>RS - černé skládky</t>
  </si>
  <si>
    <t>RS - stanoviště kontejnerů</t>
  </si>
  <si>
    <t>veřejné  osvětlení</t>
  </si>
  <si>
    <t>provoz veř. pohřeb.</t>
  </si>
  <si>
    <t>bazén</t>
  </si>
  <si>
    <t>plavecký výcvik</t>
  </si>
  <si>
    <t>Celkem</t>
  </si>
  <si>
    <t xml:space="preserve">200 000,- obměna hlasovacího zařízení pro ZM, 382 000,- nákup a obměna zálohovacího serveru, obměna velkých kopírek 50 000,-  </t>
  </si>
  <si>
    <t>Místní a správní poplatky (pes, rybář, lov. lístky)</t>
  </si>
  <si>
    <t>Příprava projektů, dotací podpory rozvoje říz.m.</t>
  </si>
  <si>
    <t>Sociální pomoc osobám v hmot. nouzi - Charita</t>
  </si>
  <si>
    <t>Poplatek za užívání veř. prostranství</t>
  </si>
  <si>
    <r>
      <t xml:space="preserve">1.1.  PŘÍJMY dle položek </t>
    </r>
    <r>
      <rPr>
        <sz val="11"/>
        <color theme="1"/>
        <rFont val="Arial"/>
        <family val="2"/>
        <charset val="238"/>
      </rPr>
      <t>(v Kč)</t>
    </r>
  </si>
  <si>
    <t>Nájem kanalizace Velká, Pod Hůrkou</t>
  </si>
  <si>
    <t>Lesní hospod. - nájem lesů Ekoltes</t>
  </si>
  <si>
    <t>Zruš. poplatek z ubytovací kapacity</t>
  </si>
  <si>
    <t>Daň z příjmů fyzických osob poplat.</t>
  </si>
  <si>
    <t>Daň z příjmů fyzických osob srážkou</t>
  </si>
  <si>
    <t>navýšení o 4% (započten návrh zvýšení o 1.400 Kč na zaměstnance)</t>
  </si>
  <si>
    <t>Platy zaměstnanců úřadu - rezerva</t>
  </si>
  <si>
    <t>Pojistné na sociální zabezpčení - rezerva</t>
  </si>
  <si>
    <t>Pojistné na veřejné zdravotní poj. - rezerva</t>
  </si>
  <si>
    <t>Platy zaměstanců - rezerva</t>
  </si>
  <si>
    <t>Platy  zaměstnanců</t>
  </si>
  <si>
    <t>Povinné pojištění na soc. zabezpečení  - rezerva</t>
  </si>
  <si>
    <t>Povinné poj.na veřejné zdravotní pojištění - rezerva</t>
  </si>
  <si>
    <t>na základě obchodování na burze bude nakoupena elektrická energie na r. 2022 cca za 4 000Kč/MWh,  v r. 2021 cena  1 290 Kč/MWh</t>
  </si>
  <si>
    <t>Celkem rámcová smlouva</t>
  </si>
  <si>
    <t>Celkem dle jiných smluv</t>
  </si>
  <si>
    <t xml:space="preserve">Převody sociálnímu fondu </t>
  </si>
  <si>
    <t>Převody sociálnímu fondu - rezerva</t>
  </si>
  <si>
    <t>Rezrva sociálního fondu</t>
  </si>
  <si>
    <t>Sociální fond - příděl rezerva</t>
  </si>
  <si>
    <r>
      <t xml:space="preserve">3. STŘEDNĚDOBÝ VÝHLED ROZPOČTU na období 2023 - 2024 </t>
    </r>
    <r>
      <rPr>
        <sz val="10"/>
        <rFont val="Arial"/>
        <family val="2"/>
        <charset val="238"/>
      </rPr>
      <t>(v Kč)</t>
    </r>
  </si>
  <si>
    <t>Pohřby bez příbuzných</t>
  </si>
  <si>
    <t>Granty a příspěvky v oblasti sociální</t>
  </si>
  <si>
    <t xml:space="preserve">Ekologická výchova, granty a příspěvky </t>
  </si>
  <si>
    <t xml:space="preserve">Dotace - granty oprav a obnovy v oblasti pam. </t>
  </si>
  <si>
    <t xml:space="preserve">Automatický externí defibrilátor </t>
  </si>
  <si>
    <t>Regenerace panelového sídliště Struhlovsko III. etapa - PD</t>
  </si>
  <si>
    <t>Chodník v ulici K nádraží - Drahotuše</t>
  </si>
  <si>
    <t>Úprava foyer staré radníce č.p. 71 - realizace</t>
  </si>
  <si>
    <t>Vodovod v ulici Pivovarská - PD</t>
  </si>
  <si>
    <t>Rekonstrukce ulice Zborovská - DSP, RPD</t>
  </si>
  <si>
    <t>Úprava návsí Lhotka-realizace</t>
  </si>
  <si>
    <t>Regenerace panelového sídliště Struhlovsko II. etapa, 2. část-realizace</t>
  </si>
  <si>
    <t>Hospodaření s dešťovou vodou - ZŠ Šromotovo</t>
  </si>
  <si>
    <t>Parkoviště Bezručova jih</t>
  </si>
  <si>
    <t>Přechod pro chodce Hranická</t>
  </si>
  <si>
    <t>veřejné prostranství; Hradební okruh Komenského; PD + STP</t>
  </si>
  <si>
    <t>novostavba; Veřejné toalety v centru města; PD + realizace</t>
  </si>
  <si>
    <t>Výkup pozemků Cyklostezkla Slavíč II.etapa po dokončení stavby</t>
  </si>
  <si>
    <t>Pořízení PD pro opravu hřbitovní zdi v Drahotuších</t>
  </si>
  <si>
    <t xml:space="preserve">Oprava chodníku v ulici Purgešova a Galašova </t>
  </si>
  <si>
    <t xml:space="preserve">čp. 1 Pernštejnské nám., Hranice - výměna střešních oken </t>
  </si>
  <si>
    <t>Rekonstrukce fasády kaple ve Velké</t>
  </si>
  <si>
    <t xml:space="preserve">Klub seniorů Hranice- výmalba vnitřních prostor </t>
  </si>
  <si>
    <t>MŠ Pohádka - oprava elektrorozvodů ve třídách</t>
  </si>
  <si>
    <t>MŠ Sluníčko - dětské hřiště</t>
  </si>
  <si>
    <t>Školní jídelna 1. máje Hranice - PD - rekonstrukce kuchyně</t>
  </si>
  <si>
    <t>Domov seniorů Hranice - Vzduchotechnika II. etapa</t>
  </si>
  <si>
    <t>Skatepark překážky oprava</t>
  </si>
  <si>
    <t>Rekonstrukce izolace zámeckých sklepů</t>
  </si>
  <si>
    <t>CVH Parkoviště</t>
  </si>
  <si>
    <t>PD cyklostezky nové</t>
  </si>
  <si>
    <t>Koncertní síň podium</t>
  </si>
  <si>
    <t xml:space="preserve">Sportoviště u ZŠ a MŠ Struhlovsko, Hranice </t>
  </si>
  <si>
    <t>PD kanalizace Slavíč</t>
  </si>
  <si>
    <t>PPO Bečva - čerpadla</t>
  </si>
  <si>
    <t>PD pro SP i DSP bytová nástavba Nerudova/Struhlovsko</t>
  </si>
  <si>
    <t>Participativní rozpočet</t>
  </si>
  <si>
    <t>Dopravní automibil Valšovice</t>
  </si>
  <si>
    <t>Předpoklad úvěru na předfinancování dotací, které přijdou až v roce 2023</t>
  </si>
  <si>
    <t xml:space="preserve">Radar Slavíč </t>
  </si>
  <si>
    <r>
      <t>Oprava a restaurování mauzolea -</t>
    </r>
    <r>
      <rPr>
        <i/>
        <sz val="10"/>
        <rFont val="Arial"/>
        <family val="2"/>
        <charset val="238"/>
      </rPr>
      <t xml:space="preserve"> nově přidělené dotace</t>
    </r>
  </si>
  <si>
    <t>Rekonstrukce kotelny ZŠ a MŠ Struhlovsko</t>
  </si>
  <si>
    <t>CELKEM</t>
  </si>
  <si>
    <t>Rozdíl mezi požadavky na výdaje a možným příjmem dotací</t>
  </si>
  <si>
    <t>odd.§</t>
  </si>
  <si>
    <t>Informační systémy pro cestující ve veřejné dopravě v Hranicích PD</t>
  </si>
  <si>
    <t>Přístavba tělocvičny k ZŠ Drahotuše (usn. 494/2021 - ZM 23 z 29. 4. 21)</t>
  </si>
  <si>
    <t>Výměna 2 ks kamer za zastaralé a nefukční (Tř. 1. máje a Zám. park)</t>
  </si>
  <si>
    <t>Navýšení ceny energií, projednáno VAK</t>
  </si>
  <si>
    <t>SR 2020</t>
  </si>
  <si>
    <t>skut. 2020</t>
  </si>
  <si>
    <t>UR 2021</t>
  </si>
  <si>
    <t>plán 1-12</t>
  </si>
  <si>
    <t xml:space="preserve">Dotace MŠ </t>
  </si>
  <si>
    <t xml:space="preserve">Dotace ZŠ </t>
  </si>
  <si>
    <t>Program regenerace MPZ</t>
  </si>
  <si>
    <t>Dotace MKZ</t>
  </si>
  <si>
    <t>Ostatní tělovýchovná činnost</t>
  </si>
  <si>
    <t>Podpora terénní práce - dotace ÚZ 04428</t>
  </si>
  <si>
    <t>Výkon pěstounské péče - dotace ÚZ 13010</t>
  </si>
  <si>
    <t>Sociálně právní ochrana dětí - dotace ÚZ 13011</t>
  </si>
  <si>
    <t>Sociální práce - dotace ÚZ 13015</t>
  </si>
  <si>
    <t xml:space="preserve">Předfinancování dotací </t>
  </si>
  <si>
    <t>Bytové hospodářství - Ekoltes</t>
  </si>
  <si>
    <t>Bytové hospodářství - Moravská Brána</t>
  </si>
  <si>
    <t>Nebytové hospodářství - Ekoltes</t>
  </si>
  <si>
    <t xml:space="preserve">Nebytové hospodářství </t>
  </si>
  <si>
    <t xml:space="preserve">Doprava </t>
  </si>
  <si>
    <t>Poplatek za tržní místo</t>
  </si>
  <si>
    <t>Péče o vzhled obcí a veřejnou zeleň</t>
  </si>
  <si>
    <t xml:space="preserve">Sběr a svoz ostatních odpadů </t>
  </si>
  <si>
    <t>Využívání a zneškodňování komun.odpadů</t>
  </si>
  <si>
    <t>Požární ochrana - dobrovolná část</t>
  </si>
  <si>
    <t>Dotace pro JSDH</t>
  </si>
  <si>
    <t>Dotace prevence kriminality</t>
  </si>
  <si>
    <t xml:space="preserve"> 01</t>
  </si>
  <si>
    <t>Osadní výbory</t>
  </si>
  <si>
    <t>Živnostenský úřad, Stavební úřad</t>
  </si>
  <si>
    <t>Doprava - pokuty, náklady řízení</t>
  </si>
  <si>
    <t>Finanční vypořádání minulých let</t>
  </si>
  <si>
    <t>Dotace, správní a místní poplatky</t>
  </si>
  <si>
    <t>Příjmy  z finančních operací</t>
  </si>
  <si>
    <t>Správa v lesním hospodářství</t>
  </si>
  <si>
    <t>Odvádění a čištění odpadních vod</t>
  </si>
  <si>
    <t>Daně</t>
  </si>
  <si>
    <t>Poplatky, odovody</t>
  </si>
  <si>
    <t>Transfery, dotace</t>
  </si>
  <si>
    <t>OSTATNÍ PŘÍJMY</t>
  </si>
  <si>
    <r>
      <t xml:space="preserve">1.3.  PŘÍJMY dle odd.§ s historií </t>
    </r>
    <r>
      <rPr>
        <sz val="10"/>
        <rFont val="Arial"/>
        <family val="2"/>
        <charset val="238"/>
      </rPr>
      <t>(v tis. Kč)</t>
    </r>
  </si>
  <si>
    <t>Granty zahraniční spolupráce</t>
  </si>
  <si>
    <t>Mateřské školy - dotace</t>
  </si>
  <si>
    <t>Základní školy - dotace</t>
  </si>
  <si>
    <t>Divadelní činnost - dotace divadlo Stará střelnice</t>
  </si>
  <si>
    <t>Granty památková péče</t>
  </si>
  <si>
    <t>Městská kulturní zařízení - dotace</t>
  </si>
  <si>
    <t>Příspěvky a granty kultura</t>
  </si>
  <si>
    <t>Rozhlas a televize</t>
  </si>
  <si>
    <t>Ostatní sdělovací prostředky</t>
  </si>
  <si>
    <t>Granty na kulturní a sportovní zařízení</t>
  </si>
  <si>
    <t>Dotace smluvní opakované tělovýchova</t>
  </si>
  <si>
    <t>Dotace mimo grant. řízení tělovýchova</t>
  </si>
  <si>
    <t>35xx</t>
  </si>
  <si>
    <t xml:space="preserve">Dotace mimo grant. řízení </t>
  </si>
  <si>
    <t>25,30</t>
  </si>
  <si>
    <t>Příspěvky smluvní opakované - Charita</t>
  </si>
  <si>
    <t>Dotace smluvní opakované Elim</t>
  </si>
  <si>
    <t>Granty a příspěvky v oblasti soc. zdrav.</t>
  </si>
  <si>
    <t>Ostatní záležitosti soc.věcí a politiky zaměstnan.</t>
  </si>
  <si>
    <t>Podpora terénní práce - dotace 04428</t>
  </si>
  <si>
    <t>Podpora terénní práce podíl na dotaci</t>
  </si>
  <si>
    <t>25,30,50,91</t>
  </si>
  <si>
    <t>Silnice - Ekoltes</t>
  </si>
  <si>
    <t>Chodníky, ostatní komunikace</t>
  </si>
  <si>
    <t>Chodníky, ostatní komunikace - Ekoltes</t>
  </si>
  <si>
    <t>Dopravní obslužnost veřejnými službami</t>
  </si>
  <si>
    <t>Živnostenský úřad</t>
  </si>
  <si>
    <t>Územní plánování, ÚAP</t>
  </si>
  <si>
    <t>OPRŘM - příprava dotačních projektů</t>
  </si>
  <si>
    <t>OI - příprava investic</t>
  </si>
  <si>
    <t>Ostatní nakládání s odpady</t>
  </si>
  <si>
    <t xml:space="preserve">Požární ochrana </t>
  </si>
  <si>
    <t>Požární ochrana - dotace</t>
  </si>
  <si>
    <t>Dotace mimo grant. řízení - požární ochrana</t>
  </si>
  <si>
    <t>Chod úřadu - krize</t>
  </si>
  <si>
    <t>Bezpečnost a veřejný pořádek - dotace</t>
  </si>
  <si>
    <t xml:space="preserve"> 02</t>
  </si>
  <si>
    <t xml:space="preserve"> 03</t>
  </si>
  <si>
    <t>04</t>
  </si>
  <si>
    <t>05</t>
  </si>
  <si>
    <t>06</t>
  </si>
  <si>
    <t>07</t>
  </si>
  <si>
    <t>08</t>
  </si>
  <si>
    <t>Volby</t>
  </si>
  <si>
    <t>Chod úřadu - OSM</t>
  </si>
  <si>
    <t>Chod úřadu - OVV</t>
  </si>
  <si>
    <t>Chod úřadu - IT</t>
  </si>
  <si>
    <t>Chod úřadu - sociální fond</t>
  </si>
  <si>
    <t xml:space="preserve">Chod úřadu - právní oddělení </t>
  </si>
  <si>
    <t>Dotace sčítání lidu, OP zaměstnanost</t>
  </si>
  <si>
    <t>Převody vlastním fondům v rozpočtech územní úrovně</t>
  </si>
  <si>
    <t>Výdaje z finančních operací</t>
  </si>
  <si>
    <t>Ozdrav.hosp.zvířat,pol.a spec.plod.a svl.vet.péče</t>
  </si>
  <si>
    <t>Kafilerní box</t>
  </si>
  <si>
    <t>Odborný lesní hospodář</t>
  </si>
  <si>
    <t>Ostatní činnosti k ochraně ovzduší</t>
  </si>
  <si>
    <t>Protierozní, protilavinová a protipožární ochrana</t>
  </si>
  <si>
    <t>Granty a příspěvky životní prostředí</t>
  </si>
  <si>
    <r>
      <t xml:space="preserve">1.4. VÝDAJE s historií  </t>
    </r>
    <r>
      <rPr>
        <sz val="10"/>
        <rFont val="Arial"/>
        <family val="2"/>
        <charset val="238"/>
      </rPr>
      <t xml:space="preserve">(v tis. Kč) </t>
    </r>
  </si>
  <si>
    <t>skut 1-10</t>
  </si>
  <si>
    <t xml:space="preserve">Dotace mimo grantové řízení </t>
  </si>
  <si>
    <t>Tělovýchova</t>
  </si>
  <si>
    <t>Sociální práce - dotace ÚZ 13018</t>
  </si>
  <si>
    <t>Domov seniorů - dotace ÚZ 13305,13351</t>
  </si>
  <si>
    <t xml:space="preserve">Přijmy z pronájmu </t>
  </si>
  <si>
    <t>Výdaje související s prodejem bytů</t>
  </si>
  <si>
    <t>Krizové stavy</t>
  </si>
  <si>
    <t>Činnost místní správy</t>
  </si>
  <si>
    <t>Pojistná plnění</t>
  </si>
  <si>
    <t>Domov seniorů vratka dotace</t>
  </si>
  <si>
    <t>Opravy chodníků</t>
  </si>
  <si>
    <t>Kulturní a společenské akce - nákup služeb</t>
  </si>
  <si>
    <t>Kulturní a společenské akce - občerstvení</t>
  </si>
  <si>
    <t>Kulturní a společenské akce - materiál</t>
  </si>
  <si>
    <t>Oprava místních památek</t>
  </si>
  <si>
    <t>Drahtoušské novinky</t>
  </si>
  <si>
    <t>Dotace Sokol, KRPŠ, Aeroklub, SDH</t>
  </si>
  <si>
    <t>Nebytové prostory</t>
  </si>
  <si>
    <t>Veřejné osvělení na hřbitově</t>
  </si>
  <si>
    <t>Údržba zeleně</t>
  </si>
  <si>
    <t>Kulturní a společenské akce</t>
  </si>
  <si>
    <t>Nákup vybavení OV</t>
  </si>
  <si>
    <t xml:space="preserve">Oprava, údržba </t>
  </si>
  <si>
    <t>Úprava návsi</t>
  </si>
  <si>
    <t>Oprava a údržba komunikace</t>
  </si>
  <si>
    <t>Kompletní nátěr mostu + oprava prken</t>
  </si>
  <si>
    <t>Kulturní a společenské akce - pohoštění</t>
  </si>
  <si>
    <t>Neinvestiční příspěvek SDH a Sokol</t>
  </si>
  <si>
    <t>Údržba hřiště</t>
  </si>
  <si>
    <t>Tunel - elektřina</t>
  </si>
  <si>
    <t>Oprava kaple</t>
  </si>
  <si>
    <t>Oprava a údržba komunikací a chodníků</t>
  </si>
  <si>
    <t>Neinvestiční příspěvek SDH</t>
  </si>
  <si>
    <t>Údržba hřbitova</t>
  </si>
  <si>
    <t>Oprava, údržba</t>
  </si>
  <si>
    <t>Oprava komunikací</t>
  </si>
  <si>
    <t>Oprava památek</t>
  </si>
  <si>
    <t>WEB stránky, provoz</t>
  </si>
  <si>
    <t>Neinvestiční příspěvek SDH, Sokol</t>
  </si>
  <si>
    <t>Kulturní a společenské akce - věcné dary</t>
  </si>
  <si>
    <t>CESTOVNÍ RUCH A ZAHR. SPOLUPRÁCE</t>
  </si>
  <si>
    <t>Financování (investice a krytí závazků)</t>
  </si>
  <si>
    <t xml:space="preserve">Součet provozních výdajů a příjmů </t>
  </si>
  <si>
    <t>standardy územního plánu</t>
  </si>
  <si>
    <t>Údržba orient.systému, nauč.trasy a inf.tabulí</t>
  </si>
  <si>
    <t>Dotace soukr. MŠ Dětské centrum Struhlovsko</t>
  </si>
  <si>
    <r>
      <t xml:space="preserve">2.  INVESTICE A JEDNORÁZOVÉ AKCE </t>
    </r>
    <r>
      <rPr>
        <sz val="10"/>
        <rFont val="Arial"/>
        <family val="2"/>
        <charset val="238"/>
      </rPr>
      <t xml:space="preserve">  (v Kč)</t>
    </r>
  </si>
  <si>
    <t>smlouvy o sml. budoucích</t>
  </si>
  <si>
    <t>Strategický plán systému rozvoje zeleně</t>
  </si>
  <si>
    <t xml:space="preserve">předch. usnesení </t>
  </si>
  <si>
    <t>495/2021-ZM 23 z 29. 4. 2021</t>
  </si>
  <si>
    <t>569/2021-ZM 25 z 16. 9. 2021</t>
  </si>
  <si>
    <t>563/2021-ZM 25 z 16. 9. 2021</t>
  </si>
  <si>
    <t>567/2021-ZM 25 z 16. 9. 2021</t>
  </si>
  <si>
    <t>564/2021-ZM 25 z 16. 9. 2021</t>
  </si>
  <si>
    <t>č.ř.</t>
  </si>
  <si>
    <t>.</t>
  </si>
  <si>
    <t xml:space="preserve">rozdíl       </t>
  </si>
  <si>
    <t>81000000020xx</t>
  </si>
  <si>
    <t>Rezerva osadního výboru</t>
  </si>
  <si>
    <t>Poštovní služby - Radary, správní a vymáhací řízení</t>
  </si>
  <si>
    <r>
      <t xml:space="preserve">1.2. VÝDAJE dle položek </t>
    </r>
    <r>
      <rPr>
        <sz val="11"/>
        <color theme="1"/>
        <rFont val="Arial"/>
        <family val="2"/>
        <charset val="238"/>
      </rPr>
      <t>(v Kč)</t>
    </r>
  </si>
  <si>
    <t xml:space="preserve">Oprava biologických rybníků ve Středolesí (druhý a třetí rybník) </t>
  </si>
  <si>
    <t xml:space="preserve">Výtah stará radnice PD + realizace  </t>
  </si>
  <si>
    <t xml:space="preserve">Veřejné prostranství mezi zámkem a zámeckým hotelem </t>
  </si>
  <si>
    <t>Světelná křižovatka U Černého orla - dpoplatek rozpoču</t>
  </si>
  <si>
    <t>Rek. městského hřbitova v Hranicích I. a III.etapa</t>
  </si>
  <si>
    <t xml:space="preserve">Radary na měření rychlosti v ul. Potštátská, Valšovice </t>
  </si>
  <si>
    <t xml:space="preserve">ZŠ a MŠ Šromotovo - rekonstrukce školní jídelny - PD
</t>
  </si>
  <si>
    <t xml:space="preserve">ŠJ 1. máje Hranice - Instalace tunelové myčky nádobí ve výdejně </t>
  </si>
  <si>
    <t xml:space="preserve">Rek. komunikace Pod Bílým kamenem - realizace - navýšení o 5 mil. </t>
  </si>
  <si>
    <t>Pernštejnské nám. 1 - generální oprava zastřešení dvorany</t>
  </si>
  <si>
    <t>Nerudova 1848 - PD vč. realizace rekonstrukce střechy a hromosvodů</t>
  </si>
  <si>
    <t xml:space="preserve">Tísňová zařízení pro seniory - zavední služby s org. Anděl na drátě </t>
  </si>
  <si>
    <t xml:space="preserve">                         předpokládaný výsledek hospodaření roku 2021</t>
  </si>
  <si>
    <r>
      <t xml:space="preserve">Upozornění: </t>
    </r>
    <r>
      <rPr>
        <sz val="10"/>
        <color theme="1"/>
        <rFont val="Arial"/>
        <family val="2"/>
        <charset val="238"/>
      </rPr>
      <t>vedení vyškrtlo akci Demolice Vrchlického, existuje příslib financování ZM</t>
    </r>
  </si>
  <si>
    <t xml:space="preserve">                         výnosy z prodeje půdních nástaveb - na Tělocvičnu ZŠ Drahotuše</t>
  </si>
  <si>
    <t xml:space="preserve">                         výnosy z prodeje půdních nástaveb - na ostatní investiční akce</t>
  </si>
  <si>
    <r>
      <t xml:space="preserve">2.1. NÁVRHY DALŠÍCH INVESTIC  - ke schválení v únoru 2022  </t>
    </r>
    <r>
      <rPr>
        <b/>
        <sz val="11"/>
        <rFont val="Arial"/>
        <family val="2"/>
        <charset val="238"/>
      </rPr>
      <t xml:space="preserve"> </t>
    </r>
    <r>
      <rPr>
        <sz val="11"/>
        <rFont val="Arial"/>
        <family val="2"/>
        <charset val="238"/>
      </rPr>
      <t>(v Kč)</t>
    </r>
  </si>
  <si>
    <r>
      <t xml:space="preserve">Finanční krytí: </t>
    </r>
    <r>
      <rPr>
        <sz val="10"/>
        <color theme="1"/>
        <rFont val="Arial"/>
        <family val="2"/>
        <charset val="238"/>
      </rPr>
      <t>dlouhodobý úvěr - na Tělocvičnu ZŠ Drahotuše</t>
    </r>
  </si>
  <si>
    <t xml:space="preserve">                        zůstatek salda provozního rozpočtu na rok 2022</t>
  </si>
  <si>
    <t>rozpočet 2021</t>
  </si>
  <si>
    <t>požadavek 2022</t>
  </si>
  <si>
    <t>RS - skládkování odpadu ze zeleně</t>
  </si>
  <si>
    <t>30000000020xx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</si>
</sst>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-;[Red]#,##0.00\-"/>
    <numFmt numFmtId="165" formatCode="d/m/yyyy;@"/>
  </numFmts>
  <fonts count="5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8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name val="Arial"/>
      <family val="2"/>
      <charset val="238"/>
    </font>
    <font>
      <sz val="1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2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9"/>
      <color theme="1"/>
      <name val="Arial"/>
      <family val="2"/>
      <charset val="238"/>
    </font>
    <font>
      <b/>
      <u/>
      <sz val="10"/>
      <color theme="1"/>
      <name val="Arial"/>
      <family val="2"/>
      <charset val="238"/>
    </font>
    <font>
      <strike/>
      <sz val="10"/>
      <color theme="1"/>
      <name val="Arial"/>
      <family val="2"/>
      <charset val="238"/>
    </font>
    <font>
      <b/>
      <sz val="9.5"/>
      <color theme="1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1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10"/>
      <name val="Arial"/>
      <family val="2"/>
      <charset val="238"/>
    </font>
    <font>
      <b/>
      <u/>
      <sz val="10"/>
      <color rgb="FF000080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0"/>
      <color rgb="FF000080"/>
      <name val="Arial"/>
      <family val="2"/>
    </font>
    <font>
      <u/>
      <sz val="10"/>
      <color rgb="FF000080"/>
      <name val="Arial"/>
      <family val="2"/>
    </font>
    <font>
      <sz val="9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sz val="10"/>
      <name val="Times New Roman"/>
      <family val="1"/>
    </font>
    <font>
      <sz val="10"/>
      <color rgb="FF0070C0"/>
      <name val="Times New Roman"/>
      <family val="1"/>
    </font>
    <font>
      <sz val="10"/>
      <color rgb="FFFF0000"/>
      <name val="Courier New"/>
      <family val="3"/>
    </font>
    <font>
      <i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i/>
      <sz val="9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47">
    <xf numFmtId="0" fontId="0" fillId="0" borderId="0" xfId="0"/>
    <xf numFmtId="0" fontId="2" fillId="0" borderId="0" xfId="0" applyFont="1" applyAlignment="1">
      <alignment horizontal="left" vertical="center"/>
    </xf>
    <xf numFmtId="0" fontId="5" fillId="4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vertical="center"/>
    </xf>
    <xf numFmtId="0" fontId="8" fillId="0" borderId="0" xfId="0" applyFont="1"/>
    <xf numFmtId="0" fontId="10" fillId="0" borderId="4" xfId="0" applyFont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" fontId="11" fillId="0" borderId="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3" fontId="10" fillId="2" borderId="4" xfId="0" applyNumberFormat="1" applyFont="1" applyFill="1" applyBorder="1" applyAlignment="1">
      <alignment horizontal="right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3" fontId="10" fillId="2" borderId="6" xfId="0" applyNumberFormat="1" applyFont="1" applyFill="1" applyBorder="1" applyAlignment="1">
      <alignment horizontal="right"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3" fontId="10" fillId="2" borderId="7" xfId="0" applyNumberFormat="1" applyFont="1" applyFill="1" applyBorder="1" applyAlignment="1">
      <alignment horizontal="right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3" fontId="5" fillId="2" borderId="6" xfId="0" applyNumberFormat="1" applyFont="1" applyFill="1" applyBorder="1" applyAlignment="1">
      <alignment horizontal="right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3" fontId="5" fillId="2" borderId="7" xfId="0" applyNumberFormat="1" applyFont="1" applyFill="1" applyBorder="1" applyAlignment="1">
      <alignment horizontal="right" vertical="center" wrapText="1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3" fontId="10" fillId="2" borderId="9" xfId="0" applyNumberFormat="1" applyFont="1" applyFill="1" applyBorder="1" applyAlignment="1">
      <alignment horizontal="right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3" fontId="5" fillId="2" borderId="4" xfId="0" applyNumberFormat="1" applyFont="1" applyFill="1" applyBorder="1" applyAlignment="1">
      <alignment horizontal="right" vertical="center" wrapText="1"/>
    </xf>
    <xf numFmtId="0" fontId="9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13" fillId="0" borderId="0" xfId="0" applyFont="1"/>
    <xf numFmtId="0" fontId="9" fillId="4" borderId="2" xfId="0" applyFont="1" applyFill="1" applyBorder="1" applyAlignment="1">
      <alignment horizontal="left" vertical="center"/>
    </xf>
    <xf numFmtId="0" fontId="9" fillId="4" borderId="11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3" fontId="11" fillId="0" borderId="4" xfId="0" applyNumberFormat="1" applyFont="1" applyFill="1" applyBorder="1" applyAlignment="1">
      <alignment horizontal="right" vertical="center"/>
    </xf>
    <xf numFmtId="0" fontId="11" fillId="0" borderId="6" xfId="0" applyFont="1" applyFill="1" applyBorder="1" applyAlignment="1">
      <alignment horizontal="center" vertical="center"/>
    </xf>
    <xf numFmtId="3" fontId="11" fillId="0" borderId="6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left" vertical="center"/>
    </xf>
    <xf numFmtId="1" fontId="11" fillId="0" borderId="4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1" fontId="11" fillId="0" borderId="7" xfId="0" applyNumberFormat="1" applyFont="1" applyBorder="1" applyAlignment="1">
      <alignment horizontal="center" vertical="center"/>
    </xf>
    <xf numFmtId="3" fontId="11" fillId="0" borderId="7" xfId="0" applyNumberFormat="1" applyFont="1" applyFill="1" applyBorder="1" applyAlignment="1">
      <alignment horizontal="right" vertical="center"/>
    </xf>
    <xf numFmtId="0" fontId="11" fillId="2" borderId="6" xfId="0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/>
    </xf>
    <xf numFmtId="3" fontId="11" fillId="2" borderId="4" xfId="0" applyNumberFormat="1" applyFont="1" applyFill="1" applyBorder="1" applyAlignment="1">
      <alignment horizontal="right" vertical="center"/>
    </xf>
    <xf numFmtId="0" fontId="11" fillId="2" borderId="6" xfId="0" applyFont="1" applyFill="1" applyBorder="1" applyAlignment="1">
      <alignment horizontal="center" vertical="center"/>
    </xf>
    <xf numFmtId="3" fontId="11" fillId="2" borderId="6" xfId="0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3" fontId="11" fillId="0" borderId="6" xfId="0" applyNumberFormat="1" applyFont="1" applyBorder="1" applyAlignment="1">
      <alignment horizontal="right" vertical="center"/>
    </xf>
    <xf numFmtId="1" fontId="11" fillId="0" borderId="6" xfId="0" applyNumberFormat="1" applyFont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3" fontId="9" fillId="4" borderId="2" xfId="0" applyNumberFormat="1" applyFont="1" applyFill="1" applyBorder="1" applyAlignment="1">
      <alignment horizontal="right" vertical="center"/>
    </xf>
    <xf numFmtId="0" fontId="9" fillId="4" borderId="12" xfId="0" applyFont="1" applyFill="1" applyBorder="1" applyAlignment="1">
      <alignment horizontal="left" vertical="center"/>
    </xf>
    <xf numFmtId="3" fontId="11" fillId="0" borderId="4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11" fillId="0" borderId="6" xfId="0" applyFont="1" applyBorder="1" applyAlignment="1">
      <alignment horizontal="center"/>
    </xf>
    <xf numFmtId="0" fontId="11" fillId="0" borderId="6" xfId="0" applyFont="1" applyBorder="1"/>
    <xf numFmtId="0" fontId="11" fillId="0" borderId="4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left"/>
    </xf>
    <xf numFmtId="0" fontId="11" fillId="0" borderId="7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left"/>
    </xf>
    <xf numFmtId="0" fontId="11" fillId="0" borderId="9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6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left"/>
    </xf>
    <xf numFmtId="0" fontId="11" fillId="0" borderId="6" xfId="0" applyFont="1" applyBorder="1" applyAlignment="1">
      <alignment vertical="center"/>
    </xf>
    <xf numFmtId="3" fontId="11" fillId="0" borderId="6" xfId="0" applyNumberFormat="1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3" fontId="11" fillId="0" borderId="7" xfId="0" applyNumberFormat="1" applyFont="1" applyBorder="1" applyAlignment="1">
      <alignment vertical="center"/>
    </xf>
    <xf numFmtId="0" fontId="11" fillId="0" borderId="7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6" fillId="0" borderId="0" xfId="0" applyFont="1"/>
    <xf numFmtId="0" fontId="4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3" fontId="8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3" fontId="11" fillId="0" borderId="7" xfId="0" applyNumberFormat="1" applyFont="1" applyBorder="1" applyAlignment="1">
      <alignment horizontal="right" vertical="center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3" fontId="10" fillId="0" borderId="6" xfId="0" applyNumberFormat="1" applyFont="1" applyBorder="1" applyAlignment="1">
      <alignment horizontal="right" vertical="center"/>
    </xf>
    <xf numFmtId="3" fontId="11" fillId="2" borderId="4" xfId="0" applyNumberFormat="1" applyFont="1" applyFill="1" applyBorder="1" applyAlignment="1">
      <alignment vertical="center"/>
    </xf>
    <xf numFmtId="3" fontId="11" fillId="0" borderId="9" xfId="0" applyNumberFormat="1" applyFont="1" applyBorder="1" applyAlignment="1">
      <alignment vertical="center"/>
    </xf>
    <xf numFmtId="3" fontId="11" fillId="0" borderId="9" xfId="0" applyNumberFormat="1" applyFont="1" applyFill="1" applyBorder="1" applyAlignment="1">
      <alignment horizontal="right" vertical="center"/>
    </xf>
    <xf numFmtId="3" fontId="11" fillId="0" borderId="0" xfId="0" applyNumberFormat="1" applyFont="1" applyBorder="1" applyAlignment="1">
      <alignment vertical="center"/>
    </xf>
    <xf numFmtId="1" fontId="11" fillId="0" borderId="9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0" fillId="2" borderId="0" xfId="0" applyFill="1"/>
    <xf numFmtId="0" fontId="8" fillId="2" borderId="0" xfId="0" applyFont="1" applyFill="1"/>
    <xf numFmtId="3" fontId="8" fillId="0" borderId="0" xfId="0" applyNumberFormat="1" applyFont="1"/>
    <xf numFmtId="0" fontId="11" fillId="0" borderId="4" xfId="0" applyFont="1" applyBorder="1" applyAlignment="1">
      <alignment vertical="center" wrapText="1"/>
    </xf>
    <xf numFmtId="3" fontId="0" fillId="0" borderId="0" xfId="0" applyNumberFormat="1"/>
    <xf numFmtId="0" fontId="1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/>
    </xf>
    <xf numFmtId="3" fontId="10" fillId="0" borderId="6" xfId="0" applyNumberFormat="1" applyFont="1" applyBorder="1" applyAlignment="1">
      <alignment vertical="center"/>
    </xf>
    <xf numFmtId="0" fontId="11" fillId="3" borderId="9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1" fontId="11" fillId="0" borderId="7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right" vertical="center"/>
    </xf>
    <xf numFmtId="0" fontId="10" fillId="0" borderId="6" xfId="0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3" fontId="5" fillId="0" borderId="6" xfId="0" applyNumberFormat="1" applyFont="1" applyFill="1" applyBorder="1" applyAlignment="1">
      <alignment horizontal="right" vertical="center"/>
    </xf>
    <xf numFmtId="0" fontId="10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3" fontId="5" fillId="0" borderId="7" xfId="0" applyNumberFormat="1" applyFont="1" applyFill="1" applyBorder="1" applyAlignment="1">
      <alignment horizontal="right" vertical="center"/>
    </xf>
    <xf numFmtId="0" fontId="5" fillId="4" borderId="2" xfId="0" applyFont="1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3" fontId="5" fillId="0" borderId="6" xfId="0" applyNumberFormat="1" applyFont="1" applyFill="1" applyBorder="1" applyAlignment="1">
      <alignment horizontal="center" vertical="center"/>
    </xf>
    <xf numFmtId="1" fontId="10" fillId="0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1" fontId="10" fillId="0" borderId="4" xfId="0" applyNumberFormat="1" applyFont="1" applyFill="1" applyBorder="1" applyAlignment="1">
      <alignment horizontal="center" vertical="center"/>
    </xf>
    <xf numFmtId="1" fontId="10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3" fontId="10" fillId="2" borderId="6" xfId="0" applyNumberFormat="1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center" vertical="center" wrapText="1"/>
    </xf>
    <xf numFmtId="3" fontId="10" fillId="0" borderId="6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3" fontId="10" fillId="0" borderId="7" xfId="0" applyNumberFormat="1" applyFont="1" applyFill="1" applyBorder="1" applyAlignment="1">
      <alignment horizontal="right" vertical="center"/>
    </xf>
    <xf numFmtId="3" fontId="10" fillId="0" borderId="7" xfId="0" applyNumberFormat="1" applyFont="1" applyFill="1" applyBorder="1" applyAlignment="1">
      <alignment horizontal="right" vertical="center" wrapText="1"/>
    </xf>
    <xf numFmtId="3" fontId="10" fillId="2" borderId="6" xfId="0" applyNumberFormat="1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center" vertical="center"/>
    </xf>
    <xf numFmtId="3" fontId="10" fillId="0" borderId="4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" fontId="10" fillId="0" borderId="6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right" vertical="center"/>
    </xf>
    <xf numFmtId="1" fontId="10" fillId="0" borderId="4" xfId="0" applyNumberFormat="1" applyFont="1" applyBorder="1" applyAlignment="1">
      <alignment horizontal="center" vertical="center"/>
    </xf>
    <xf numFmtId="1" fontId="5" fillId="0" borderId="6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1" fontId="5" fillId="4" borderId="1" xfId="0" applyNumberFormat="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0" xfId="0" applyFont="1" applyBorder="1" applyAlignment="1">
      <alignment horizontal="left" vertical="center"/>
    </xf>
    <xf numFmtId="3" fontId="22" fillId="0" borderId="0" xfId="0" applyNumberFormat="1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1" fillId="2" borderId="7" xfId="0" applyFont="1" applyFill="1" applyBorder="1" applyAlignment="1">
      <alignment horizontal="left" vertical="center"/>
    </xf>
    <xf numFmtId="3" fontId="5" fillId="4" borderId="3" xfId="0" applyNumberFormat="1" applyFont="1" applyFill="1" applyBorder="1" applyAlignment="1">
      <alignment horizontal="right" vertical="center"/>
    </xf>
    <xf numFmtId="0" fontId="9" fillId="4" borderId="2" xfId="0" applyFont="1" applyFill="1" applyBorder="1" applyAlignment="1">
      <alignment vertical="center"/>
    </xf>
    <xf numFmtId="3" fontId="5" fillId="4" borderId="2" xfId="0" applyNumberFormat="1" applyFont="1" applyFill="1" applyBorder="1" applyAlignment="1">
      <alignment horizontal="right" vertical="center"/>
    </xf>
    <xf numFmtId="0" fontId="10" fillId="2" borderId="4" xfId="0" applyFont="1" applyFill="1" applyBorder="1" applyAlignment="1">
      <alignment horizontal="center" vertical="center"/>
    </xf>
    <xf numFmtId="3" fontId="10" fillId="2" borderId="4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left" vertical="center"/>
    </xf>
    <xf numFmtId="3" fontId="20" fillId="4" borderId="2" xfId="0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3" fillId="2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horizontal="right" vertical="center" wrapText="1"/>
    </xf>
    <xf numFmtId="3" fontId="5" fillId="4" borderId="3" xfId="0" applyNumberFormat="1" applyFont="1" applyFill="1" applyBorder="1" applyAlignment="1">
      <alignment horizontal="right" vertical="center" wrapText="1"/>
    </xf>
    <xf numFmtId="3" fontId="11" fillId="2" borderId="4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3" fontId="5" fillId="4" borderId="2" xfId="0" applyNumberFormat="1" applyFont="1" applyFill="1" applyBorder="1" applyAlignment="1">
      <alignment horizontal="right" vertical="center" wrapText="1"/>
    </xf>
    <xf numFmtId="3" fontId="5" fillId="2" borderId="0" xfId="0" applyNumberFormat="1" applyFont="1" applyFill="1" applyBorder="1" applyAlignment="1">
      <alignment horizontal="right" vertical="center" wrapText="1"/>
    </xf>
    <xf numFmtId="3" fontId="11" fillId="2" borderId="7" xfId="0" applyNumberFormat="1" applyFont="1" applyFill="1" applyBorder="1" applyAlignment="1">
      <alignment horizontal="right" vertical="center"/>
    </xf>
    <xf numFmtId="3" fontId="9" fillId="4" borderId="1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3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3" fontId="10" fillId="2" borderId="9" xfId="0" applyNumberFormat="1" applyFont="1" applyFill="1" applyBorder="1" applyAlignment="1">
      <alignment horizontal="left" vertical="center" wrapText="1"/>
    </xf>
    <xf numFmtId="3" fontId="5" fillId="4" borderId="2" xfId="0" applyNumberFormat="1" applyFont="1" applyFill="1" applyBorder="1" applyAlignment="1">
      <alignment horizontal="left" vertical="center" wrapText="1"/>
    </xf>
    <xf numFmtId="3" fontId="10" fillId="2" borderId="4" xfId="0" applyNumberFormat="1" applyFont="1" applyFill="1" applyBorder="1" applyAlignment="1">
      <alignment horizontal="left" vertical="center" wrapText="1"/>
    </xf>
    <xf numFmtId="3" fontId="10" fillId="2" borderId="6" xfId="0" applyNumberFormat="1" applyFont="1" applyFill="1" applyBorder="1" applyAlignment="1">
      <alignment horizontal="left" vertical="center" wrapText="1"/>
    </xf>
    <xf numFmtId="3" fontId="10" fillId="2" borderId="7" xfId="0" applyNumberFormat="1" applyFont="1" applyFill="1" applyBorder="1" applyAlignment="1">
      <alignment horizontal="left" vertical="center" wrapText="1"/>
    </xf>
    <xf numFmtId="3" fontId="5" fillId="2" borderId="6" xfId="0" applyNumberFormat="1" applyFont="1" applyFill="1" applyBorder="1" applyAlignment="1">
      <alignment horizontal="left" vertical="center" wrapText="1"/>
    </xf>
    <xf numFmtId="3" fontId="5" fillId="2" borderId="7" xfId="0" applyNumberFormat="1" applyFont="1" applyFill="1" applyBorder="1" applyAlignment="1">
      <alignment horizontal="left" vertical="center" wrapText="1"/>
    </xf>
    <xf numFmtId="3" fontId="5" fillId="2" borderId="4" xfId="0" applyNumberFormat="1" applyFont="1" applyFill="1" applyBorder="1" applyAlignment="1">
      <alignment horizontal="left" vertical="center" wrapText="1"/>
    </xf>
    <xf numFmtId="3" fontId="11" fillId="2" borderId="4" xfId="0" applyNumberFormat="1" applyFont="1" applyFill="1" applyBorder="1" applyAlignment="1">
      <alignment horizontal="left" vertical="center" wrapText="1"/>
    </xf>
    <xf numFmtId="3" fontId="5" fillId="2" borderId="0" xfId="0" applyNumberFormat="1" applyFont="1" applyFill="1" applyBorder="1" applyAlignment="1">
      <alignment horizontal="left" vertical="center" wrapText="1"/>
    </xf>
    <xf numFmtId="3" fontId="8" fillId="0" borderId="0" xfId="0" applyNumberFormat="1" applyFont="1" applyAlignment="1">
      <alignment horizontal="left" vertical="center"/>
    </xf>
    <xf numFmtId="3" fontId="10" fillId="0" borderId="6" xfId="0" applyNumberFormat="1" applyFont="1" applyFill="1" applyBorder="1" applyAlignment="1">
      <alignment horizontal="left" vertical="center"/>
    </xf>
    <xf numFmtId="3" fontId="10" fillId="0" borderId="7" xfId="0" applyNumberFormat="1" applyFont="1" applyFill="1" applyBorder="1" applyAlignment="1">
      <alignment horizontal="left" vertical="center" wrapText="1"/>
    </xf>
    <xf numFmtId="3" fontId="10" fillId="0" borderId="6" xfId="0" applyNumberFormat="1" applyFont="1" applyFill="1" applyBorder="1" applyAlignment="1">
      <alignment horizontal="left" vertical="center" wrapText="1"/>
    </xf>
    <xf numFmtId="3" fontId="10" fillId="0" borderId="6" xfId="0" applyNumberFormat="1" applyFont="1" applyBorder="1" applyAlignment="1">
      <alignment horizontal="left" vertical="center"/>
    </xf>
    <xf numFmtId="3" fontId="10" fillId="0" borderId="4" xfId="0" applyNumberFormat="1" applyFont="1" applyFill="1" applyBorder="1" applyAlignment="1">
      <alignment horizontal="left" vertical="center"/>
    </xf>
    <xf numFmtId="3" fontId="5" fillId="0" borderId="6" xfId="0" applyNumberFormat="1" applyFont="1" applyBorder="1" applyAlignment="1">
      <alignment horizontal="left" vertical="center"/>
    </xf>
    <xf numFmtId="0" fontId="23" fillId="0" borderId="0" xfId="0" applyFont="1" applyAlignment="1">
      <alignment vertical="center"/>
    </xf>
    <xf numFmtId="3" fontId="11" fillId="0" borderId="6" xfId="0" applyNumberFormat="1" applyFont="1" applyBorder="1" applyAlignment="1">
      <alignment horizontal="left" vertical="center"/>
    </xf>
    <xf numFmtId="3" fontId="5" fillId="0" borderId="6" xfId="0" applyNumberFormat="1" applyFont="1" applyFill="1" applyBorder="1" applyAlignment="1">
      <alignment horizontal="left" vertical="center"/>
    </xf>
    <xf numFmtId="3" fontId="5" fillId="0" borderId="7" xfId="0" applyNumberFormat="1" applyFont="1" applyFill="1" applyBorder="1" applyAlignment="1">
      <alignment horizontal="left" vertical="center"/>
    </xf>
    <xf numFmtId="3" fontId="10" fillId="0" borderId="7" xfId="0" applyNumberFormat="1" applyFont="1" applyFill="1" applyBorder="1" applyAlignment="1">
      <alignment horizontal="left" vertical="center"/>
    </xf>
    <xf numFmtId="3" fontId="11" fillId="0" borderId="6" xfId="0" applyNumberFormat="1" applyFont="1" applyFill="1" applyBorder="1" applyAlignment="1">
      <alignment horizontal="left" vertical="center"/>
    </xf>
    <xf numFmtId="3" fontId="11" fillId="0" borderId="7" xfId="0" applyNumberFormat="1" applyFont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24" fillId="0" borderId="0" xfId="0" applyFont="1" applyAlignment="1">
      <alignment vertical="center"/>
    </xf>
    <xf numFmtId="0" fontId="10" fillId="3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 wrapText="1"/>
    </xf>
    <xf numFmtId="0" fontId="10" fillId="3" borderId="6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/>
    </xf>
    <xf numFmtId="0" fontId="10" fillId="0" borderId="6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3" fontId="10" fillId="2" borderId="4" xfId="0" applyNumberFormat="1" applyFont="1" applyFill="1" applyBorder="1" applyAlignment="1">
      <alignment horizontal="left" vertical="center"/>
    </xf>
    <xf numFmtId="3" fontId="10" fillId="0" borderId="4" xfId="0" applyNumberFormat="1" applyFont="1" applyBorder="1" applyAlignment="1">
      <alignment horizontal="left" vertical="center"/>
    </xf>
    <xf numFmtId="3" fontId="5" fillId="0" borderId="7" xfId="0" applyNumberFormat="1" applyFont="1" applyBorder="1" applyAlignment="1">
      <alignment horizontal="left" vertical="center"/>
    </xf>
    <xf numFmtId="1" fontId="10" fillId="0" borderId="7" xfId="0" applyNumberFormat="1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Alignment="1">
      <alignment horizontal="left"/>
    </xf>
    <xf numFmtId="0" fontId="26" fillId="0" borderId="0" xfId="0" applyFont="1"/>
    <xf numFmtId="0" fontId="14" fillId="0" borderId="0" xfId="0" applyFont="1" applyAlignment="1">
      <alignment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7" fillId="0" borderId="0" xfId="0" applyFont="1" applyAlignment="1">
      <alignment wrapText="1"/>
    </xf>
    <xf numFmtId="0" fontId="29" fillId="0" borderId="0" xfId="0" applyFont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/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Font="1" applyBorder="1"/>
    <xf numFmtId="3" fontId="5" fillId="4" borderId="15" xfId="0" applyNumberFormat="1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center" vertical="center"/>
    </xf>
    <xf numFmtId="3" fontId="20" fillId="4" borderId="15" xfId="0" applyNumberFormat="1" applyFont="1" applyFill="1" applyBorder="1" applyAlignment="1">
      <alignment horizontal="left" vertical="center"/>
    </xf>
    <xf numFmtId="3" fontId="5" fillId="2" borderId="6" xfId="0" applyNumberFormat="1" applyFont="1" applyFill="1" applyBorder="1" applyAlignment="1">
      <alignment horizontal="right" vertical="center"/>
    </xf>
    <xf numFmtId="3" fontId="11" fillId="0" borderId="5" xfId="0" applyNumberFormat="1" applyFont="1" applyBorder="1" applyAlignment="1" applyProtection="1">
      <alignment horizontal="right" vertical="center" wrapText="1"/>
    </xf>
    <xf numFmtId="3" fontId="11" fillId="0" borderId="10" xfId="0" applyNumberFormat="1" applyFont="1" applyBorder="1" applyAlignment="1" applyProtection="1">
      <alignment horizontal="right" vertical="center" wrapText="1"/>
    </xf>
    <xf numFmtId="3" fontId="11" fillId="2" borderId="10" xfId="0" applyNumberFormat="1" applyFont="1" applyFill="1" applyBorder="1" applyAlignment="1" applyProtection="1">
      <alignment horizontal="right" vertical="center" wrapText="1"/>
    </xf>
    <xf numFmtId="3" fontId="11" fillId="2" borderId="5" xfId="0" applyNumberFormat="1" applyFont="1" applyFill="1" applyBorder="1" applyAlignment="1" applyProtection="1">
      <alignment horizontal="right" vertical="center" wrapText="1"/>
    </xf>
    <xf numFmtId="3" fontId="11" fillId="2" borderId="6" xfId="0" applyNumberFormat="1" applyFont="1" applyFill="1" applyBorder="1" applyAlignment="1" applyProtection="1">
      <alignment horizontal="right" vertical="center" wrapText="1"/>
    </xf>
    <xf numFmtId="3" fontId="11" fillId="0" borderId="6" xfId="0" applyNumberFormat="1" applyFont="1" applyBorder="1" applyAlignment="1" applyProtection="1">
      <alignment horizontal="right" vertical="center" wrapText="1"/>
    </xf>
    <xf numFmtId="3" fontId="11" fillId="2" borderId="10" xfId="0" applyNumberFormat="1" applyFont="1" applyFill="1" applyBorder="1" applyAlignment="1" applyProtection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3" fontId="10" fillId="0" borderId="0" xfId="0" applyNumberFormat="1" applyFont="1" applyBorder="1" applyAlignment="1">
      <alignment horizontal="right" vertical="center" wrapText="1"/>
    </xf>
    <xf numFmtId="0" fontId="10" fillId="0" borderId="0" xfId="0" applyFont="1"/>
    <xf numFmtId="0" fontId="11" fillId="2" borderId="4" xfId="0" applyFont="1" applyFill="1" applyBorder="1" applyAlignment="1" applyProtection="1">
      <alignment horizontal="left" vertical="center" wrapText="1"/>
    </xf>
    <xf numFmtId="0" fontId="11" fillId="2" borderId="6" xfId="0" applyFont="1" applyFill="1" applyBorder="1" applyAlignment="1" applyProtection="1">
      <alignment vertical="center" wrapText="1"/>
    </xf>
    <xf numFmtId="0" fontId="11" fillId="2" borderId="6" xfId="0" applyFont="1" applyFill="1" applyBorder="1" applyAlignment="1" applyProtection="1">
      <alignment horizontal="left" vertical="center" wrapText="1"/>
    </xf>
    <xf numFmtId="3" fontId="9" fillId="2" borderId="6" xfId="0" applyNumberFormat="1" applyFont="1" applyFill="1" applyBorder="1" applyAlignment="1" applyProtection="1">
      <alignment horizontal="right" vertical="center" wrapText="1"/>
    </xf>
    <xf numFmtId="0" fontId="17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0" fillId="0" borderId="14" xfId="0" applyFont="1" applyBorder="1" applyAlignment="1">
      <alignment horizontal="right" vertical="center"/>
    </xf>
    <xf numFmtId="0" fontId="9" fillId="4" borderId="11" xfId="0" applyFont="1" applyFill="1" applyBorder="1" applyAlignment="1">
      <alignment horizontal="right"/>
    </xf>
    <xf numFmtId="0" fontId="11" fillId="2" borderId="14" xfId="0" applyFont="1" applyFill="1" applyBorder="1" applyAlignment="1" applyProtection="1">
      <alignment horizontal="right" vertical="center" wrapText="1"/>
    </xf>
    <xf numFmtId="0" fontId="10" fillId="0" borderId="14" xfId="0" applyFont="1" applyBorder="1" applyAlignment="1">
      <alignment horizontal="right"/>
    </xf>
    <xf numFmtId="0" fontId="9" fillId="4" borderId="8" xfId="0" applyFont="1" applyFill="1" applyBorder="1" applyAlignment="1">
      <alignment horizontal="right"/>
    </xf>
    <xf numFmtId="0" fontId="10" fillId="0" borderId="0" xfId="0" applyFont="1" applyBorder="1" applyAlignment="1">
      <alignment horizontal="right"/>
    </xf>
    <xf numFmtId="3" fontId="5" fillId="4" borderId="11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9" fillId="2" borderId="6" xfId="0" applyFont="1" applyFill="1" applyBorder="1" applyAlignment="1" applyProtection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3" fontId="16" fillId="2" borderId="0" xfId="0" applyNumberFormat="1" applyFont="1" applyFill="1" applyAlignment="1">
      <alignment vertical="center"/>
    </xf>
    <xf numFmtId="3" fontId="16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3" fontId="32" fillId="2" borderId="0" xfId="0" applyNumberFormat="1" applyFont="1" applyFill="1" applyAlignment="1">
      <alignment horizontal="left" vertical="center"/>
    </xf>
    <xf numFmtId="3" fontId="31" fillId="0" borderId="0" xfId="0" applyNumberFormat="1" applyFont="1" applyAlignment="1">
      <alignment horizontal="right" vertical="center"/>
    </xf>
    <xf numFmtId="0" fontId="6" fillId="2" borderId="6" xfId="0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3" fontId="11" fillId="2" borderId="9" xfId="0" applyNumberFormat="1" applyFont="1" applyFill="1" applyBorder="1" applyAlignment="1">
      <alignment vertical="center" wrapText="1"/>
    </xf>
    <xf numFmtId="3" fontId="11" fillId="2" borderId="9" xfId="0" applyNumberFormat="1" applyFont="1" applyFill="1" applyBorder="1" applyAlignment="1">
      <alignment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vertical="center"/>
    </xf>
    <xf numFmtId="3" fontId="9" fillId="4" borderId="11" xfId="0" applyNumberFormat="1" applyFont="1" applyFill="1" applyBorder="1" applyAlignment="1">
      <alignment horizontal="right" vertical="center" wrapText="1"/>
    </xf>
    <xf numFmtId="3" fontId="11" fillId="0" borderId="4" xfId="0" applyNumberFormat="1" applyFont="1" applyBorder="1" applyAlignment="1">
      <alignment horizontal="right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1" fillId="0" borderId="18" xfId="0" applyFont="1" applyBorder="1" applyAlignment="1">
      <alignment horizontal="left" vertical="center"/>
    </xf>
    <xf numFmtId="3" fontId="11" fillId="2" borderId="18" xfId="0" applyNumberFormat="1" applyFont="1" applyFill="1" applyBorder="1" applyAlignment="1">
      <alignment horizontal="right" vertical="center"/>
    </xf>
    <xf numFmtId="3" fontId="11" fillId="0" borderId="18" xfId="0" applyNumberFormat="1" applyFont="1" applyBorder="1" applyAlignment="1">
      <alignment horizontal="right" vertical="center"/>
    </xf>
    <xf numFmtId="3" fontId="11" fillId="2" borderId="9" xfId="0" applyNumberFormat="1" applyFont="1" applyFill="1" applyBorder="1" applyAlignment="1">
      <alignment horizontal="right" vertical="center"/>
    </xf>
    <xf numFmtId="3" fontId="9" fillId="4" borderId="2" xfId="0" applyNumberFormat="1" applyFont="1" applyFill="1" applyBorder="1" applyAlignment="1">
      <alignment vertical="center"/>
    </xf>
    <xf numFmtId="0" fontId="33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left" vertical="center"/>
    </xf>
    <xf numFmtId="0" fontId="33" fillId="0" borderId="6" xfId="0" applyFont="1" applyBorder="1" applyAlignment="1">
      <alignment horizontal="center" vertical="center"/>
    </xf>
    <xf numFmtId="0" fontId="33" fillId="0" borderId="6" xfId="0" applyFont="1" applyBorder="1" applyAlignment="1">
      <alignment horizontal="left" vertical="center"/>
    </xf>
    <xf numFmtId="3" fontId="11" fillId="0" borderId="9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/>
    </xf>
    <xf numFmtId="3" fontId="11" fillId="2" borderId="19" xfId="0" applyNumberFormat="1" applyFont="1" applyFill="1" applyBorder="1" applyAlignment="1">
      <alignment horizontal="right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left" vertical="center"/>
    </xf>
    <xf numFmtId="3" fontId="21" fillId="2" borderId="9" xfId="0" applyNumberFormat="1" applyFont="1" applyFill="1" applyBorder="1" applyAlignment="1">
      <alignment horizontal="right" vertical="center"/>
    </xf>
    <xf numFmtId="3" fontId="9" fillId="2" borderId="9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3" fontId="9" fillId="2" borderId="0" xfId="0" applyNumberFormat="1" applyFont="1" applyFill="1" applyBorder="1" applyAlignment="1">
      <alignment horizontal="right" vertical="center"/>
    </xf>
    <xf numFmtId="3" fontId="11" fillId="2" borderId="0" xfId="0" applyNumberFormat="1" applyFont="1" applyFill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left" vertical="center"/>
    </xf>
    <xf numFmtId="3" fontId="35" fillId="0" borderId="0" xfId="0" applyNumberFormat="1" applyFont="1" applyAlignment="1" applyProtection="1">
      <alignment horizontal="right" vertical="center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/>
    </xf>
    <xf numFmtId="3" fontId="36" fillId="0" borderId="0" xfId="0" applyNumberFormat="1" applyFont="1" applyAlignment="1" applyProtection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3" fontId="33" fillId="0" borderId="6" xfId="0" applyNumberFormat="1" applyFont="1" applyBorder="1" applyAlignment="1" applyProtection="1">
      <alignment horizontal="right" vertical="center"/>
    </xf>
    <xf numFmtId="0" fontId="33" fillId="0" borderId="7" xfId="0" applyFont="1" applyBorder="1" applyAlignment="1">
      <alignment horizontal="center" vertical="center"/>
    </xf>
    <xf numFmtId="3" fontId="33" fillId="0" borderId="7" xfId="0" applyNumberFormat="1" applyFont="1" applyBorder="1" applyAlignment="1" applyProtection="1">
      <alignment horizontal="right" vertical="center"/>
    </xf>
    <xf numFmtId="0" fontId="33" fillId="0" borderId="7" xfId="0" applyFont="1" applyBorder="1" applyAlignment="1">
      <alignment horizontal="left" vertical="center"/>
    </xf>
    <xf numFmtId="0" fontId="9" fillId="4" borderId="12" xfId="0" applyFont="1" applyFill="1" applyBorder="1" applyAlignment="1">
      <alignment horizontal="center" vertical="center"/>
    </xf>
    <xf numFmtId="3" fontId="39" fillId="4" borderId="2" xfId="0" applyNumberFormat="1" applyFont="1" applyFill="1" applyBorder="1" applyAlignment="1">
      <alignment horizontal="right" vertical="center"/>
    </xf>
    <xf numFmtId="0" fontId="40" fillId="0" borderId="0" xfId="0" applyFont="1" applyAlignment="1">
      <alignment vertical="center"/>
    </xf>
    <xf numFmtId="3" fontId="33" fillId="0" borderId="4" xfId="0" applyNumberFormat="1" applyFont="1" applyBorder="1" applyAlignment="1" applyProtection="1">
      <alignment horizontal="right" vertical="center"/>
    </xf>
    <xf numFmtId="0" fontId="39" fillId="4" borderId="2" xfId="0" applyFont="1" applyFill="1" applyBorder="1" applyAlignment="1">
      <alignment horizontal="left" vertical="center"/>
    </xf>
    <xf numFmtId="0" fontId="39" fillId="4" borderId="1" xfId="0" applyFont="1" applyFill="1" applyBorder="1" applyAlignment="1">
      <alignment horizontal="center" vertical="center"/>
    </xf>
    <xf numFmtId="0" fontId="39" fillId="4" borderId="2" xfId="0" applyFont="1" applyFill="1" applyBorder="1" applyAlignment="1">
      <alignment horizontal="center" vertical="center"/>
    </xf>
    <xf numFmtId="3" fontId="39" fillId="4" borderId="2" xfId="0" applyNumberFormat="1" applyFont="1" applyFill="1" applyBorder="1" applyAlignment="1" applyProtection="1">
      <alignment horizontal="right" vertical="center"/>
    </xf>
    <xf numFmtId="49" fontId="33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3" fontId="41" fillId="0" borderId="4" xfId="0" applyNumberFormat="1" applyFont="1" applyBorder="1" applyAlignment="1" applyProtection="1">
      <alignment horizontal="right" vertical="center"/>
    </xf>
    <xf numFmtId="49" fontId="33" fillId="0" borderId="4" xfId="0" applyNumberFormat="1" applyFont="1" applyBorder="1" applyAlignment="1">
      <alignment horizontal="center" vertical="center"/>
    </xf>
    <xf numFmtId="49" fontId="33" fillId="0" borderId="7" xfId="0" applyNumberFormat="1" applyFont="1" applyBorder="1" applyAlignment="1">
      <alignment horizontal="center" vertical="center"/>
    </xf>
    <xf numFmtId="0" fontId="33" fillId="2" borderId="6" xfId="0" applyFont="1" applyFill="1" applyBorder="1" applyAlignment="1">
      <alignment horizontal="center" vertical="center"/>
    </xf>
    <xf numFmtId="0" fontId="33" fillId="2" borderId="6" xfId="0" applyFont="1" applyFill="1" applyBorder="1" applyAlignment="1">
      <alignment horizontal="left" vertical="center"/>
    </xf>
    <xf numFmtId="3" fontId="33" fillId="2" borderId="6" xfId="0" applyNumberFormat="1" applyFont="1" applyFill="1" applyBorder="1" applyAlignment="1" applyProtection="1">
      <alignment horizontal="right" vertical="center"/>
    </xf>
    <xf numFmtId="0" fontId="39" fillId="2" borderId="13" xfId="0" applyFont="1" applyFill="1" applyBorder="1" applyAlignment="1">
      <alignment horizontal="center" vertical="center"/>
    </xf>
    <xf numFmtId="0" fontId="39" fillId="2" borderId="9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left" vertical="center"/>
    </xf>
    <xf numFmtId="0" fontId="39" fillId="2" borderId="9" xfId="0" applyFont="1" applyFill="1" applyBorder="1" applyAlignment="1">
      <alignment horizontal="left" vertical="center"/>
    </xf>
    <xf numFmtId="3" fontId="42" fillId="2" borderId="19" xfId="0" applyNumberFormat="1" applyFont="1" applyFill="1" applyBorder="1" applyAlignment="1" applyProtection="1">
      <alignment horizontal="right" vertical="center"/>
    </xf>
    <xf numFmtId="0" fontId="9" fillId="4" borderId="1" xfId="0" applyFont="1" applyFill="1" applyBorder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3" fontId="33" fillId="0" borderId="0" xfId="0" applyNumberFormat="1" applyFont="1" applyAlignment="1" applyProtection="1">
      <alignment horizontal="right" vertical="center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3" fontId="44" fillId="0" borderId="0" xfId="0" applyNumberFormat="1" applyFont="1" applyAlignment="1" applyProtection="1">
      <alignment horizontal="right" vertical="center"/>
    </xf>
    <xf numFmtId="0" fontId="45" fillId="0" borderId="0" xfId="0" applyFont="1" applyAlignment="1">
      <alignment horizontal="center" vertical="center"/>
    </xf>
    <xf numFmtId="0" fontId="45" fillId="0" borderId="0" xfId="0" applyFont="1" applyAlignment="1">
      <alignment horizontal="left" vertical="center"/>
    </xf>
    <xf numFmtId="3" fontId="8" fillId="0" borderId="0" xfId="0" applyNumberFormat="1" applyFont="1" applyAlignment="1" applyProtection="1">
      <alignment horizontal="righ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33" fillId="0" borderId="13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3" fontId="33" fillId="0" borderId="9" xfId="0" applyNumberFormat="1" applyFont="1" applyBorder="1" applyAlignment="1" applyProtection="1">
      <alignment horizontal="right" vertical="center"/>
    </xf>
    <xf numFmtId="0" fontId="11" fillId="0" borderId="13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right" vertical="center"/>
    </xf>
    <xf numFmtId="3" fontId="5" fillId="2" borderId="4" xfId="0" applyNumberFormat="1" applyFont="1" applyFill="1" applyBorder="1" applyAlignment="1">
      <alignment horizontal="left" vertical="center"/>
    </xf>
    <xf numFmtId="3" fontId="5" fillId="2" borderId="6" xfId="0" applyNumberFormat="1" applyFont="1" applyFill="1" applyBorder="1" applyAlignment="1">
      <alignment horizontal="left" vertical="center"/>
    </xf>
    <xf numFmtId="0" fontId="8" fillId="2" borderId="6" xfId="0" applyFont="1" applyFill="1" applyBorder="1" applyAlignment="1">
      <alignment vertical="center"/>
    </xf>
    <xf numFmtId="3" fontId="10" fillId="0" borderId="0" xfId="0" applyNumberFormat="1" applyFont="1" applyFill="1" applyBorder="1" applyAlignment="1">
      <alignment horizontal="right" vertical="center"/>
    </xf>
    <xf numFmtId="0" fontId="24" fillId="0" borderId="7" xfId="0" applyFont="1" applyBorder="1" applyAlignment="1">
      <alignment vertical="center"/>
    </xf>
    <xf numFmtId="3" fontId="10" fillId="2" borderId="0" xfId="0" applyNumberFormat="1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3" fontId="10" fillId="2" borderId="0" xfId="0" applyNumberFormat="1" applyFont="1" applyFill="1" applyBorder="1" applyAlignment="1">
      <alignment horizontal="right" vertical="center" wrapText="1"/>
    </xf>
    <xf numFmtId="0" fontId="17" fillId="2" borderId="6" xfId="0" applyFont="1" applyFill="1" applyBorder="1" applyAlignment="1">
      <alignment horizontal="center" vertical="center"/>
    </xf>
    <xf numFmtId="3" fontId="10" fillId="0" borderId="0" xfId="0" applyNumberFormat="1" applyFont="1" applyBorder="1" applyAlignment="1">
      <alignment vertical="center"/>
    </xf>
    <xf numFmtId="0" fontId="6" fillId="2" borderId="6" xfId="0" applyFont="1" applyFill="1" applyBorder="1" applyAlignment="1">
      <alignment horizontal="left"/>
    </xf>
    <xf numFmtId="0" fontId="6" fillId="2" borderId="14" xfId="0" applyFont="1" applyFill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3" fontId="10" fillId="0" borderId="14" xfId="0" applyNumberFormat="1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3" fontId="11" fillId="2" borderId="14" xfId="0" applyNumberFormat="1" applyFont="1" applyFill="1" applyBorder="1" applyAlignment="1" applyProtection="1">
      <alignment horizontal="right" vertical="center" wrapText="1"/>
    </xf>
    <xf numFmtId="3" fontId="5" fillId="4" borderId="11" xfId="0" applyNumberFormat="1" applyFont="1" applyFill="1" applyBorder="1" applyAlignment="1">
      <alignment vertical="center" wrapText="1"/>
    </xf>
    <xf numFmtId="0" fontId="8" fillId="0" borderId="0" xfId="0" applyFont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9" fillId="4" borderId="3" xfId="0" applyFont="1" applyFill="1" applyBorder="1" applyAlignment="1">
      <alignment horizontal="left" wrapText="1"/>
    </xf>
    <xf numFmtId="0" fontId="5" fillId="4" borderId="1" xfId="0" applyFont="1" applyFill="1" applyBorder="1" applyAlignment="1">
      <alignment horizontal="left"/>
    </xf>
    <xf numFmtId="3" fontId="11" fillId="2" borderId="0" xfId="0" applyNumberFormat="1" applyFont="1" applyFill="1" applyBorder="1" applyAlignment="1">
      <alignment horizontal="right" vertical="center" wrapText="1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3" fontId="11" fillId="2" borderId="0" xfId="0" applyNumberFormat="1" applyFont="1" applyFill="1" applyBorder="1" applyAlignment="1">
      <alignment horizontal="right" vertical="center"/>
    </xf>
    <xf numFmtId="3" fontId="10" fillId="2" borderId="0" xfId="0" applyNumberFormat="1" applyFont="1" applyFill="1" applyBorder="1" applyAlignment="1">
      <alignment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3" fontId="10" fillId="2" borderId="0" xfId="0" applyNumberFormat="1" applyFont="1" applyFill="1" applyBorder="1" applyAlignment="1">
      <alignment horizontal="right" vertical="center"/>
    </xf>
    <xf numFmtId="3" fontId="5" fillId="2" borderId="0" xfId="0" applyNumberFormat="1" applyFont="1" applyFill="1" applyBorder="1" applyAlignment="1">
      <alignment horizontal="right" vertical="center"/>
    </xf>
    <xf numFmtId="3" fontId="25" fillId="2" borderId="0" xfId="0" applyNumberFormat="1" applyFont="1" applyFill="1" applyBorder="1" applyAlignment="1">
      <alignment horizontal="right" vertical="center"/>
    </xf>
    <xf numFmtId="3" fontId="11" fillId="2" borderId="0" xfId="0" applyNumberFormat="1" applyFont="1" applyFill="1" applyBorder="1" applyAlignment="1">
      <alignment vertical="center" wrapText="1"/>
    </xf>
    <xf numFmtId="3" fontId="5" fillId="4" borderId="0" xfId="0" applyNumberFormat="1" applyFont="1" applyFill="1" applyBorder="1" applyAlignment="1">
      <alignment horizontal="right" vertical="center"/>
    </xf>
    <xf numFmtId="3" fontId="20" fillId="4" borderId="0" xfId="0" applyNumberFormat="1" applyFont="1" applyFill="1" applyBorder="1" applyAlignment="1">
      <alignment horizontal="right" vertical="center"/>
    </xf>
    <xf numFmtId="3" fontId="8" fillId="2" borderId="0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9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left" vertical="center"/>
    </xf>
    <xf numFmtId="0" fontId="5" fillId="4" borderId="11" xfId="0" applyFont="1" applyFill="1" applyBorder="1" applyAlignment="1">
      <alignment horizontal="center" vertical="center" wrapText="1"/>
    </xf>
    <xf numFmtId="3" fontId="5" fillId="4" borderId="22" xfId="0" applyNumberFormat="1" applyFont="1" applyFill="1" applyBorder="1" applyAlignment="1">
      <alignment horizontal="right" vertical="center" wrapText="1"/>
    </xf>
    <xf numFmtId="0" fontId="5" fillId="4" borderId="8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 wrapText="1"/>
    </xf>
    <xf numFmtId="0" fontId="47" fillId="0" borderId="12" xfId="0" applyFont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left" vertical="center"/>
    </xf>
    <xf numFmtId="0" fontId="6" fillId="2" borderId="14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5" fillId="3" borderId="14" xfId="0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left" vertical="center" wrapText="1"/>
    </xf>
    <xf numFmtId="0" fontId="10" fillId="3" borderId="21" xfId="0" applyFont="1" applyFill="1" applyBorder="1" applyAlignment="1">
      <alignment horizontal="left" vertical="center" wrapText="1"/>
    </xf>
    <xf numFmtId="0" fontId="10" fillId="3" borderId="19" xfId="0" applyFont="1" applyFill="1" applyBorder="1" applyAlignment="1">
      <alignment horizontal="left" vertical="center" wrapText="1"/>
    </xf>
    <xf numFmtId="0" fontId="10" fillId="2" borderId="19" xfId="0" applyFont="1" applyFill="1" applyBorder="1" applyAlignment="1">
      <alignment horizontal="left" vertical="center" wrapText="1"/>
    </xf>
    <xf numFmtId="0" fontId="10" fillId="3" borderId="20" xfId="0" applyFont="1" applyFill="1" applyBorder="1" applyAlignment="1">
      <alignment horizontal="left" vertical="center" wrapText="1"/>
    </xf>
    <xf numFmtId="0" fontId="10" fillId="3" borderId="14" xfId="0" applyFont="1" applyFill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11" fillId="3" borderId="21" xfId="0" applyFont="1" applyFill="1" applyBorder="1" applyAlignment="1">
      <alignment horizontal="left" vertical="center" wrapText="1"/>
    </xf>
    <xf numFmtId="0" fontId="10" fillId="0" borderId="4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164" fontId="10" fillId="0" borderId="20" xfId="0" applyNumberFormat="1" applyFont="1" applyFill="1" applyBorder="1" applyAlignment="1">
      <alignment horizontal="left" vertical="center"/>
    </xf>
    <xf numFmtId="164" fontId="10" fillId="0" borderId="14" xfId="0" applyNumberFormat="1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left" vertical="center"/>
    </xf>
    <xf numFmtId="0" fontId="11" fillId="0" borderId="14" xfId="0" applyFont="1" applyFill="1" applyBorder="1" applyAlignment="1">
      <alignment horizontal="left" vertical="center"/>
    </xf>
    <xf numFmtId="0" fontId="9" fillId="0" borderId="14" xfId="0" applyFont="1" applyFill="1" applyBorder="1" applyAlignment="1">
      <alignment horizontal="left" vertical="center"/>
    </xf>
    <xf numFmtId="164" fontId="10" fillId="0" borderId="21" xfId="0" applyNumberFormat="1" applyFont="1" applyFill="1" applyBorder="1" applyAlignment="1">
      <alignment horizontal="left" vertical="center"/>
    </xf>
    <xf numFmtId="0" fontId="10" fillId="0" borderId="21" xfId="0" applyFont="1" applyFill="1" applyBorder="1" applyAlignment="1">
      <alignment horizontal="left" vertical="center"/>
    </xf>
    <xf numFmtId="1" fontId="10" fillId="0" borderId="20" xfId="0" applyNumberFormat="1" applyFont="1" applyFill="1" applyBorder="1" applyAlignment="1">
      <alignment horizontal="left" vertical="center"/>
    </xf>
    <xf numFmtId="1" fontId="10" fillId="0" borderId="14" xfId="0" applyNumberFormat="1" applyFont="1" applyFill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3" fontId="10" fillId="2" borderId="14" xfId="0" applyNumberFormat="1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 wrapText="1"/>
    </xf>
    <xf numFmtId="0" fontId="10" fillId="2" borderId="14" xfId="0" applyFont="1" applyFill="1" applyBorder="1" applyAlignment="1">
      <alignment horizontal="left" vertical="center"/>
    </xf>
    <xf numFmtId="0" fontId="10" fillId="2" borderId="20" xfId="0" applyFont="1" applyFill="1" applyBorder="1" applyAlignment="1">
      <alignment vertical="center" wrapText="1"/>
    </xf>
    <xf numFmtId="0" fontId="10" fillId="2" borderId="14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horizontal="left" vertical="center"/>
    </xf>
    <xf numFmtId="0" fontId="11" fillId="2" borderId="20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10" fillId="2" borderId="14" xfId="0" applyFont="1" applyFill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5" fillId="0" borderId="14" xfId="0" applyFont="1" applyBorder="1" applyAlignment="1">
      <alignment vertical="center"/>
    </xf>
    <xf numFmtId="0" fontId="5" fillId="0" borderId="14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3" fontId="10" fillId="0" borderId="19" xfId="0" applyNumberFormat="1" applyFont="1" applyFill="1" applyBorder="1" applyAlignment="1">
      <alignment horizontal="right" vertical="center"/>
    </xf>
    <xf numFmtId="0" fontId="6" fillId="2" borderId="6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0" xfId="0" applyFont="1"/>
    <xf numFmtId="0" fontId="11" fillId="0" borderId="6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3" fontId="10" fillId="0" borderId="16" xfId="0" applyNumberFormat="1" applyFont="1" applyBorder="1" applyAlignment="1">
      <alignment horizontal="right" vertical="center" wrapText="1"/>
    </xf>
    <xf numFmtId="0" fontId="5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3" fontId="5" fillId="0" borderId="0" xfId="0" applyNumberFormat="1" applyFont="1" applyAlignment="1">
      <alignment vertical="center"/>
    </xf>
    <xf numFmtId="3" fontId="26" fillId="2" borderId="0" xfId="0" applyNumberFormat="1" applyFont="1" applyFill="1" applyBorder="1"/>
    <xf numFmtId="3" fontId="11" fillId="0" borderId="0" xfId="0" applyNumberFormat="1" applyFont="1" applyFill="1" applyBorder="1" applyAlignment="1">
      <alignment horizontal="right" vertical="center"/>
    </xf>
    <xf numFmtId="3" fontId="26" fillId="0" borderId="0" xfId="0" applyNumberFormat="1" applyFont="1" applyBorder="1"/>
    <xf numFmtId="3" fontId="53" fillId="0" borderId="0" xfId="0" applyNumberFormat="1" applyFont="1" applyBorder="1"/>
    <xf numFmtId="3" fontId="26" fillId="0" borderId="16" xfId="0" applyNumberFormat="1" applyFont="1" applyBorder="1"/>
    <xf numFmtId="3" fontId="26" fillId="0" borderId="16" xfId="0" applyNumberFormat="1" applyFont="1" applyBorder="1" applyAlignment="1">
      <alignment horizontal="center" vertical="center"/>
    </xf>
    <xf numFmtId="3" fontId="25" fillId="0" borderId="6" xfId="0" applyNumberFormat="1" applyFont="1" applyFill="1" applyBorder="1" applyAlignment="1">
      <alignment horizontal="right" vertical="center"/>
    </xf>
    <xf numFmtId="3" fontId="10" fillId="5" borderId="6" xfId="0" applyNumberFormat="1" applyFont="1" applyFill="1" applyBorder="1" applyAlignment="1">
      <alignment horizontal="right" vertical="center"/>
    </xf>
    <xf numFmtId="165" fontId="26" fillId="2" borderId="16" xfId="0" applyNumberFormat="1" applyFont="1" applyFill="1" applyBorder="1"/>
    <xf numFmtId="3" fontId="26" fillId="2" borderId="0" xfId="0" applyNumberFormat="1" applyFont="1" applyFill="1"/>
    <xf numFmtId="3" fontId="53" fillId="2" borderId="0" xfId="0" applyNumberFormat="1" applyFont="1" applyFill="1"/>
    <xf numFmtId="3" fontId="26" fillId="2" borderId="16" xfId="0" applyNumberFormat="1" applyFont="1" applyFill="1" applyBorder="1"/>
    <xf numFmtId="0" fontId="26" fillId="2" borderId="0" xfId="0" applyFont="1" applyFill="1"/>
    <xf numFmtId="0" fontId="9" fillId="0" borderId="0" xfId="0" applyFont="1" applyBorder="1" applyAlignment="1">
      <alignment horizontal="left"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7"/>
  <sheetViews>
    <sheetView zoomScaleNormal="100" workbookViewId="0">
      <selection activeCell="B138" sqref="B138"/>
    </sheetView>
  </sheetViews>
  <sheetFormatPr defaultColWidth="9.140625" defaultRowHeight="12.4" customHeight="1" x14ac:dyDescent="0.25"/>
  <cols>
    <col min="1" max="1" width="7" style="4" customWidth="1"/>
    <col min="2" max="2" width="50.7109375" style="4" customWidth="1"/>
    <col min="3" max="4" width="12.7109375" style="84" customWidth="1"/>
    <col min="5" max="5" width="3.5703125" customWidth="1"/>
    <col min="6" max="6" width="6.42578125" style="4" customWidth="1"/>
    <col min="7" max="16384" width="9.140625" style="4"/>
  </cols>
  <sheetData>
    <row r="1" spans="1:6" s="47" customFormat="1" ht="12.6" customHeight="1" x14ac:dyDescent="0.25">
      <c r="A1" s="131" t="s">
        <v>621</v>
      </c>
      <c r="B1" s="104"/>
      <c r="C1" s="113"/>
      <c r="D1" s="113"/>
    </row>
    <row r="2" spans="1:6" ht="12.6" customHeight="1" x14ac:dyDescent="0.25">
      <c r="A2" s="546"/>
      <c r="B2" s="546"/>
    </row>
    <row r="3" spans="1:6" s="278" customFormat="1" ht="12.6" customHeight="1" x14ac:dyDescent="0.2">
      <c r="A3" s="280" t="s">
        <v>2</v>
      </c>
      <c r="B3" s="279" t="s">
        <v>4</v>
      </c>
      <c r="C3" s="281" t="s">
        <v>479</v>
      </c>
      <c r="D3" s="281" t="s">
        <v>478</v>
      </c>
      <c r="E3" s="282"/>
      <c r="F3" s="282"/>
    </row>
    <row r="4" spans="1:6" ht="12.6" customHeight="1" x14ac:dyDescent="0.25">
      <c r="A4" s="55">
        <v>2143</v>
      </c>
      <c r="B4" s="62" t="s">
        <v>73</v>
      </c>
      <c r="C4" s="83">
        <v>0</v>
      </c>
      <c r="D4" s="56">
        <f>'1.2.Výdaje dle položek'!H9</f>
        <v>525000</v>
      </c>
    </row>
    <row r="5" spans="1:6" ht="12.6" customHeight="1" thickBot="1" x14ac:dyDescent="0.3">
      <c r="A5" s="57">
        <v>6223</v>
      </c>
      <c r="B5" s="51" t="s">
        <v>481</v>
      </c>
      <c r="C5" s="97">
        <v>0</v>
      </c>
      <c r="D5" s="58">
        <f>'1.2.Výdaje dle položek'!H15</f>
        <v>435000</v>
      </c>
    </row>
    <row r="6" spans="1:6" ht="12.6" customHeight="1" thickBot="1" x14ac:dyDescent="0.3">
      <c r="A6" s="380"/>
      <c r="B6" s="48" t="s">
        <v>5</v>
      </c>
      <c r="C6" s="81">
        <v>0</v>
      </c>
      <c r="D6" s="61">
        <f>SUM(D4:D5)</f>
        <v>960000</v>
      </c>
    </row>
    <row r="7" spans="1:6" ht="12.6" customHeight="1" x14ac:dyDescent="0.25">
      <c r="A7" s="55">
        <v>3111</v>
      </c>
      <c r="B7" s="62" t="s">
        <v>6</v>
      </c>
      <c r="C7" s="83">
        <f>'1.1.Příjmy dle položek'!H6</f>
        <v>14000</v>
      </c>
      <c r="D7" s="56">
        <f>'1.2.Výdaje dle položek'!H23</f>
        <v>4370000</v>
      </c>
    </row>
    <row r="8" spans="1:6" ht="12.6" customHeight="1" x14ac:dyDescent="0.25">
      <c r="A8" s="57">
        <v>3113</v>
      </c>
      <c r="B8" s="51" t="s">
        <v>7</v>
      </c>
      <c r="C8" s="97">
        <f>'1.1.Příjmy dle položek'!H7</f>
        <v>14000</v>
      </c>
      <c r="D8" s="58">
        <f>'1.2.Výdaje dle položek'!H30</f>
        <v>19201000</v>
      </c>
    </row>
    <row r="9" spans="1:6" ht="12.6" customHeight="1" x14ac:dyDescent="0.25">
      <c r="A9" s="57">
        <v>3141</v>
      </c>
      <c r="B9" s="51" t="s">
        <v>101</v>
      </c>
      <c r="C9" s="97">
        <v>0</v>
      </c>
      <c r="D9" s="58">
        <f>'1.2.Výdaje dle položek'!H32</f>
        <v>1646000</v>
      </c>
    </row>
    <row r="10" spans="1:6" ht="12.6" customHeight="1" x14ac:dyDescent="0.25">
      <c r="A10" s="57">
        <v>3231</v>
      </c>
      <c r="B10" s="51" t="s">
        <v>102</v>
      </c>
      <c r="C10" s="97">
        <f>'1.1.Příjmy dle položek'!H8</f>
        <v>169000</v>
      </c>
      <c r="D10" s="58">
        <f>'1.2.Výdaje dle položek'!H34</f>
        <v>150000</v>
      </c>
    </row>
    <row r="11" spans="1:6" ht="12.6" customHeight="1" x14ac:dyDescent="0.25">
      <c r="A11" s="57">
        <v>3299</v>
      </c>
      <c r="B11" s="51" t="s">
        <v>640</v>
      </c>
      <c r="C11" s="97">
        <v>0</v>
      </c>
      <c r="D11" s="58">
        <f>'1.2.Výdaje dle položek'!H36</f>
        <v>150000</v>
      </c>
    </row>
    <row r="12" spans="1:6" ht="12.6" customHeight="1" thickBot="1" x14ac:dyDescent="0.3">
      <c r="A12" s="57">
        <v>3421</v>
      </c>
      <c r="B12" s="51" t="s">
        <v>9</v>
      </c>
      <c r="C12" s="97">
        <f>'1.1.Příjmy dle položek'!H9</f>
        <v>18000</v>
      </c>
      <c r="D12" s="58">
        <f>'1.2.Výdaje dle položek'!H39</f>
        <v>1178000</v>
      </c>
    </row>
    <row r="13" spans="1:6" ht="12.6" customHeight="1" thickBot="1" x14ac:dyDescent="0.3">
      <c r="A13" s="380"/>
      <c r="B13" s="48" t="s">
        <v>10</v>
      </c>
      <c r="C13" s="81">
        <f>SUM(C7:C12)</f>
        <v>215000</v>
      </c>
      <c r="D13" s="61">
        <f>SUM(D7:D12)</f>
        <v>26695000</v>
      </c>
    </row>
    <row r="14" spans="1:6" ht="12.6" customHeight="1" x14ac:dyDescent="0.25">
      <c r="A14" s="55">
        <v>3311</v>
      </c>
      <c r="B14" s="62" t="s">
        <v>108</v>
      </c>
      <c r="C14" s="83">
        <v>0</v>
      </c>
      <c r="D14" s="56">
        <f>'1.2.Výdaje dle položek'!H42</f>
        <v>600000</v>
      </c>
    </row>
    <row r="15" spans="1:6" ht="12.6" customHeight="1" x14ac:dyDescent="0.25">
      <c r="A15" s="57">
        <v>3319</v>
      </c>
      <c r="B15" s="51" t="s">
        <v>112</v>
      </c>
      <c r="C15" s="97">
        <v>0</v>
      </c>
      <c r="D15" s="58">
        <f>'1.2.Výdaje dle položek'!H47</f>
        <v>80000</v>
      </c>
    </row>
    <row r="16" spans="1:6" ht="12.6" customHeight="1" x14ac:dyDescent="0.25">
      <c r="A16" s="57">
        <v>3322</v>
      </c>
      <c r="B16" s="51" t="s">
        <v>117</v>
      </c>
      <c r="C16" s="97">
        <v>0</v>
      </c>
      <c r="D16" s="58">
        <f>'1.2.Výdaje dle položek'!H52</f>
        <v>877000</v>
      </c>
    </row>
    <row r="17" spans="1:5" ht="12.6" customHeight="1" x14ac:dyDescent="0.25">
      <c r="A17" s="57">
        <v>3326</v>
      </c>
      <c r="B17" s="51" t="s">
        <v>118</v>
      </c>
      <c r="C17" s="97">
        <v>0</v>
      </c>
      <c r="D17" s="58">
        <f>'1.2.Výdaje dle položek'!H54</f>
        <v>200000</v>
      </c>
    </row>
    <row r="18" spans="1:5" ht="12.6" customHeight="1" x14ac:dyDescent="0.25">
      <c r="A18" s="57">
        <v>3392</v>
      </c>
      <c r="B18" s="51" t="s">
        <v>121</v>
      </c>
      <c r="C18" s="97">
        <v>0</v>
      </c>
      <c r="D18" s="58">
        <f>'1.2.Výdaje dle položek'!H56</f>
        <v>14820000</v>
      </c>
    </row>
    <row r="19" spans="1:5" ht="12.6" customHeight="1" thickBot="1" x14ac:dyDescent="0.3">
      <c r="A19" s="57">
        <v>3392</v>
      </c>
      <c r="B19" s="51" t="s">
        <v>482</v>
      </c>
      <c r="C19" s="97">
        <v>0</v>
      </c>
      <c r="D19" s="58">
        <f>'1.2.Výdaje dle položek'!H59</f>
        <v>1105000</v>
      </c>
    </row>
    <row r="20" spans="1:5" ht="12.6" customHeight="1" thickBot="1" x14ac:dyDescent="0.3">
      <c r="A20" s="380"/>
      <c r="B20" s="48" t="s">
        <v>11</v>
      </c>
      <c r="C20" s="81">
        <f>SUM(C15:C19)</f>
        <v>0</v>
      </c>
      <c r="D20" s="61">
        <f>SUM(D14:D19)</f>
        <v>17682000</v>
      </c>
    </row>
    <row r="21" spans="1:5" ht="12.6" customHeight="1" x14ac:dyDescent="0.25">
      <c r="A21" s="55">
        <v>3341</v>
      </c>
      <c r="B21" s="62" t="s">
        <v>483</v>
      </c>
      <c r="C21" s="83">
        <v>0</v>
      </c>
      <c r="D21" s="56">
        <f>'1.2.Výdaje dle položek'!H62</f>
        <v>1050000</v>
      </c>
    </row>
    <row r="22" spans="1:5" ht="12.6" customHeight="1" x14ac:dyDescent="0.25">
      <c r="A22" s="57">
        <v>3349</v>
      </c>
      <c r="B22" s="51" t="s">
        <v>127</v>
      </c>
      <c r="C22" s="97">
        <v>0</v>
      </c>
      <c r="D22" s="58">
        <f>'1.2.Výdaje dle položek'!H66</f>
        <v>410000</v>
      </c>
    </row>
    <row r="23" spans="1:5" ht="12.6" customHeight="1" x14ac:dyDescent="0.25">
      <c r="A23" s="57">
        <v>3392</v>
      </c>
      <c r="B23" s="51" t="s">
        <v>129</v>
      </c>
      <c r="C23" s="97">
        <v>0</v>
      </c>
      <c r="D23" s="58">
        <f>'1.2.Výdaje dle položek'!H74</f>
        <v>250000</v>
      </c>
    </row>
    <row r="24" spans="1:5" ht="12.6" customHeight="1" thickBot="1" x14ac:dyDescent="0.3">
      <c r="A24" s="69">
        <v>3399</v>
      </c>
      <c r="B24" s="80" t="s">
        <v>133</v>
      </c>
      <c r="C24" s="100">
        <v>0</v>
      </c>
      <c r="D24" s="67">
        <f>'1.2.Výdaje dle položek'!H81</f>
        <v>500000</v>
      </c>
    </row>
    <row r="25" spans="1:5" ht="12.6" customHeight="1" thickBot="1" x14ac:dyDescent="0.3">
      <c r="A25" s="59"/>
      <c r="B25" s="49" t="s">
        <v>12</v>
      </c>
      <c r="C25" s="81">
        <v>0</v>
      </c>
      <c r="D25" s="61">
        <f>SUM(D21:D24)</f>
        <v>2210000</v>
      </c>
    </row>
    <row r="26" spans="1:5" ht="12.6" customHeight="1" x14ac:dyDescent="0.25">
      <c r="A26" s="57">
        <v>3412</v>
      </c>
      <c r="B26" s="51" t="s">
        <v>484</v>
      </c>
      <c r="C26" s="97">
        <v>0</v>
      </c>
      <c r="D26" s="58">
        <f>'1.2.Výdaje dle položek'!H87</f>
        <v>753600</v>
      </c>
    </row>
    <row r="27" spans="1:5" ht="12.6" customHeight="1" x14ac:dyDescent="0.25">
      <c r="A27" s="57">
        <v>3419</v>
      </c>
      <c r="B27" s="51" t="s">
        <v>140</v>
      </c>
      <c r="C27" s="97">
        <v>0</v>
      </c>
      <c r="D27" s="58">
        <f>'1.2.Výdaje dle položek'!H94</f>
        <v>370000</v>
      </c>
    </row>
    <row r="28" spans="1:5" ht="12.6" customHeight="1" x14ac:dyDescent="0.25">
      <c r="A28" s="57">
        <v>3419</v>
      </c>
      <c r="B28" s="51" t="s">
        <v>485</v>
      </c>
      <c r="C28" s="97">
        <v>0</v>
      </c>
      <c r="D28" s="58">
        <f>'1.2.Výdaje dle položek'!H100</f>
        <v>8350000</v>
      </c>
    </row>
    <row r="29" spans="1:5" ht="12.6" customHeight="1" x14ac:dyDescent="0.25">
      <c r="A29" s="57">
        <v>3419</v>
      </c>
      <c r="B29" s="51" t="s">
        <v>486</v>
      </c>
      <c r="C29" s="97">
        <v>0</v>
      </c>
      <c r="D29" s="58">
        <f>'1.2.Výdaje dle položek'!H104</f>
        <v>2520000</v>
      </c>
    </row>
    <row r="30" spans="1:5" ht="12.6" customHeight="1" thickBot="1" x14ac:dyDescent="0.3">
      <c r="A30" s="69">
        <v>3429</v>
      </c>
      <c r="B30" s="80" t="s">
        <v>487</v>
      </c>
      <c r="C30" s="100">
        <v>0</v>
      </c>
      <c r="D30" s="67">
        <f>'1.2.Výdaje dle položek'!H106</f>
        <v>4013400</v>
      </c>
    </row>
    <row r="31" spans="1:5" ht="12.6" customHeight="1" thickBot="1" x14ac:dyDescent="0.3">
      <c r="A31" s="380"/>
      <c r="B31" s="48" t="s">
        <v>13</v>
      </c>
      <c r="C31" s="81">
        <v>0</v>
      </c>
      <c r="D31" s="61">
        <f>SUM(D26:D30)</f>
        <v>16007000</v>
      </c>
      <c r="E31" s="130"/>
    </row>
    <row r="32" spans="1:5" ht="12.6" customHeight="1" x14ac:dyDescent="0.25">
      <c r="A32" s="57">
        <v>4339</v>
      </c>
      <c r="B32" s="51" t="s">
        <v>524</v>
      </c>
      <c r="C32" s="97">
        <v>0</v>
      </c>
      <c r="D32" s="58">
        <f>'1.2.Výdaje dle položek'!H116</f>
        <v>312000</v>
      </c>
    </row>
    <row r="33" spans="1:4" ht="12.6" customHeight="1" x14ac:dyDescent="0.25">
      <c r="A33" s="57">
        <v>4341</v>
      </c>
      <c r="B33" s="51" t="s">
        <v>789</v>
      </c>
      <c r="C33" s="97">
        <v>0</v>
      </c>
      <c r="D33" s="58">
        <f>'1.2.Výdaje dle položek'!H118</f>
        <v>300000</v>
      </c>
    </row>
    <row r="34" spans="1:4" ht="12.6" customHeight="1" x14ac:dyDescent="0.25">
      <c r="A34" s="57">
        <v>4357</v>
      </c>
      <c r="B34" s="51" t="s">
        <v>166</v>
      </c>
      <c r="C34" s="97">
        <v>0</v>
      </c>
      <c r="D34" s="58">
        <f>'1.2.Výdaje dle položek'!H122</f>
        <v>9004000</v>
      </c>
    </row>
    <row r="35" spans="1:4" ht="12.6" customHeight="1" x14ac:dyDescent="0.25">
      <c r="A35" s="57">
        <v>4359</v>
      </c>
      <c r="B35" s="51" t="s">
        <v>180</v>
      </c>
      <c r="C35" s="97">
        <v>0</v>
      </c>
      <c r="D35" s="58">
        <f>'1.2.Výdaje dle položek'!H133</f>
        <v>580000</v>
      </c>
    </row>
    <row r="36" spans="1:4" ht="12.6" customHeight="1" x14ac:dyDescent="0.25">
      <c r="A36" s="57">
        <v>4374</v>
      </c>
      <c r="B36" s="51" t="s">
        <v>612</v>
      </c>
      <c r="C36" s="97">
        <v>0</v>
      </c>
      <c r="D36" s="58">
        <f>'1.2.Výdaje dle položek'!H135</f>
        <v>300000</v>
      </c>
    </row>
    <row r="37" spans="1:4" ht="12.6" customHeight="1" x14ac:dyDescent="0.25">
      <c r="A37" s="57">
        <v>4379</v>
      </c>
      <c r="B37" s="51" t="s">
        <v>613</v>
      </c>
      <c r="C37" s="97">
        <v>0</v>
      </c>
      <c r="D37" s="58">
        <f>'1.2.Výdaje dle položek'!H138</f>
        <v>600000</v>
      </c>
    </row>
    <row r="38" spans="1:4" ht="12.6" customHeight="1" x14ac:dyDescent="0.25">
      <c r="A38" s="55">
        <v>4399</v>
      </c>
      <c r="B38" s="62" t="s">
        <v>488</v>
      </c>
      <c r="C38" s="83">
        <v>0</v>
      </c>
      <c r="D38" s="56">
        <f>'1.2.Výdaje dle položek'!H146</f>
        <v>180000</v>
      </c>
    </row>
    <row r="39" spans="1:4" ht="12.6" customHeight="1" x14ac:dyDescent="0.25">
      <c r="A39" s="69">
        <v>6171</v>
      </c>
      <c r="B39" s="80" t="s">
        <v>489</v>
      </c>
      <c r="C39" s="100">
        <v>0</v>
      </c>
      <c r="D39" s="67">
        <f>'1.2.Výdaje dle položek'!H156+'1.2.Výdaje dle položek'!H162</f>
        <v>561000</v>
      </c>
    </row>
    <row r="40" spans="1:4" ht="12.6" customHeight="1" thickBot="1" x14ac:dyDescent="0.3">
      <c r="A40" s="69">
        <v>6399</v>
      </c>
      <c r="B40" s="80" t="s">
        <v>611</v>
      </c>
      <c r="C40" s="100">
        <f>'1.1.Příjmy dle položek'!H18</f>
        <v>6500000</v>
      </c>
      <c r="D40" s="67">
        <v>0</v>
      </c>
    </row>
    <row r="41" spans="1:4" ht="12.6" customHeight="1" thickBot="1" x14ac:dyDescent="0.3">
      <c r="A41" s="380"/>
      <c r="B41" s="48" t="s">
        <v>14</v>
      </c>
      <c r="C41" s="81">
        <f>SUM(C32:C40)</f>
        <v>6500000</v>
      </c>
      <c r="D41" s="61">
        <f>SUM(D32:D39)</f>
        <v>11837000</v>
      </c>
    </row>
    <row r="42" spans="1:4" ht="12.6" customHeight="1" x14ac:dyDescent="0.25">
      <c r="A42" s="55">
        <v>3612</v>
      </c>
      <c r="B42" s="62" t="s">
        <v>218</v>
      </c>
      <c r="C42" s="83">
        <f>'1.1.Příjmy dle položek'!H22</f>
        <v>5340000</v>
      </c>
      <c r="D42" s="56">
        <f>'1.2.Výdaje dle položek'!H182</f>
        <v>6350000</v>
      </c>
    </row>
    <row r="43" spans="1:4" ht="12.6" customHeight="1" x14ac:dyDescent="0.25">
      <c r="A43" s="57">
        <v>3613</v>
      </c>
      <c r="B43" s="51" t="s">
        <v>230</v>
      </c>
      <c r="C43" s="97">
        <f>'1.1.Příjmy dle položek'!H25</f>
        <v>4080000</v>
      </c>
      <c r="D43" s="58">
        <f>'1.2.Výdaje dle položek'!H208</f>
        <v>4707000</v>
      </c>
    </row>
    <row r="44" spans="1:4" ht="12.6" customHeight="1" thickBot="1" x14ac:dyDescent="0.3">
      <c r="A44" s="57">
        <v>3639</v>
      </c>
      <c r="B44" s="51" t="s">
        <v>20</v>
      </c>
      <c r="C44" s="97">
        <f>'1.1.Příjmy dle položek'!H26</f>
        <v>1700000</v>
      </c>
      <c r="D44" s="58">
        <f>'1.2.Výdaje dle položek'!H214</f>
        <v>950000</v>
      </c>
    </row>
    <row r="45" spans="1:4" ht="12.6" customHeight="1" thickBot="1" x14ac:dyDescent="0.3">
      <c r="A45" s="380"/>
      <c r="B45" s="48" t="s">
        <v>21</v>
      </c>
      <c r="C45" s="81">
        <f>SUM(C42:C44)</f>
        <v>11120000</v>
      </c>
      <c r="D45" s="61">
        <f>SUM(D42:D44)</f>
        <v>12007000</v>
      </c>
    </row>
    <row r="46" spans="1:4" ht="12.6" customHeight="1" x14ac:dyDescent="0.25">
      <c r="A46" s="55">
        <v>2212</v>
      </c>
      <c r="B46" s="62" t="s">
        <v>249</v>
      </c>
      <c r="C46" s="83">
        <v>0</v>
      </c>
      <c r="D46" s="56">
        <f>'1.2.Výdaje dle položek'!H225</f>
        <v>12786000</v>
      </c>
    </row>
    <row r="47" spans="1:4" ht="12.6" customHeight="1" x14ac:dyDescent="0.25">
      <c r="A47" s="57">
        <v>2219</v>
      </c>
      <c r="B47" s="51" t="s">
        <v>251</v>
      </c>
      <c r="C47" s="97">
        <f>'1.1.Příjmy dle položek'!H28</f>
        <v>2700000</v>
      </c>
      <c r="D47" s="58">
        <f>'1.2.Výdaje dle položek'!H229</f>
        <v>1612000</v>
      </c>
    </row>
    <row r="48" spans="1:4" ht="12.6" customHeight="1" thickBot="1" x14ac:dyDescent="0.3">
      <c r="A48" s="69">
        <v>2219</v>
      </c>
      <c r="B48" s="80" t="s">
        <v>525</v>
      </c>
      <c r="C48" s="100">
        <v>0</v>
      </c>
      <c r="D48" s="67">
        <f>'1.2.Výdaje dle položek'!H236</f>
        <v>7896000</v>
      </c>
    </row>
    <row r="49" spans="1:6" ht="12.6" customHeight="1" thickBot="1" x14ac:dyDescent="0.3">
      <c r="A49" s="380"/>
      <c r="B49" s="48" t="s">
        <v>22</v>
      </c>
      <c r="C49" s="81">
        <f>SUM(C46:C48)</f>
        <v>2700000</v>
      </c>
      <c r="D49" s="61">
        <f>SUM(D46:D48)</f>
        <v>22294000</v>
      </c>
    </row>
    <row r="50" spans="1:6" ht="12.6" customHeight="1" x14ac:dyDescent="0.25">
      <c r="A50" s="55">
        <v>2223</v>
      </c>
      <c r="B50" s="62" t="s">
        <v>259</v>
      </c>
      <c r="C50" s="83">
        <v>0</v>
      </c>
      <c r="D50" s="56">
        <f>'1.2.Výdaje dle položek'!H239</f>
        <v>95000</v>
      </c>
    </row>
    <row r="51" spans="1:6" ht="12.6" customHeight="1" thickBot="1" x14ac:dyDescent="0.3">
      <c r="A51" s="69">
        <v>2292</v>
      </c>
      <c r="B51" s="80" t="s">
        <v>261</v>
      </c>
      <c r="C51" s="100">
        <v>0</v>
      </c>
      <c r="D51" s="67">
        <f>'1.2.Výdaje dle položek'!H244</f>
        <v>16995000</v>
      </c>
    </row>
    <row r="52" spans="1:6" ht="12.6" customHeight="1" thickBot="1" x14ac:dyDescent="0.3">
      <c r="A52" s="380"/>
      <c r="B52" s="49" t="s">
        <v>23</v>
      </c>
      <c r="C52" s="81">
        <v>0</v>
      </c>
      <c r="D52" s="61">
        <f>SUM(D50:D51)</f>
        <v>17090000</v>
      </c>
      <c r="F52" s="84"/>
    </row>
    <row r="53" spans="1:6" s="84" customFormat="1" ht="12.6" customHeight="1" x14ac:dyDescent="0.2">
      <c r="A53" s="55">
        <v>2141</v>
      </c>
      <c r="B53" s="129" t="s">
        <v>490</v>
      </c>
      <c r="C53" s="83">
        <f>'1.1.Příjmy dle položek'!H32</f>
        <v>80000</v>
      </c>
      <c r="D53" s="56">
        <f>'1.2.Výdaje dle položek'!H251</f>
        <v>143000</v>
      </c>
      <c r="F53" s="4"/>
    </row>
    <row r="54" spans="1:6" ht="12.6" customHeight="1" x14ac:dyDescent="0.25">
      <c r="A54" s="57">
        <v>2169</v>
      </c>
      <c r="B54" s="51" t="s">
        <v>270</v>
      </c>
      <c r="C54" s="97">
        <v>0</v>
      </c>
      <c r="D54" s="58">
        <f>'1.2.Výdaje dle položek'!H253</f>
        <v>200000</v>
      </c>
    </row>
    <row r="55" spans="1:6" ht="12.6" customHeight="1" x14ac:dyDescent="0.25">
      <c r="A55" s="57">
        <v>3631</v>
      </c>
      <c r="B55" s="51" t="s">
        <v>272</v>
      </c>
      <c r="C55" s="97">
        <v>0</v>
      </c>
      <c r="D55" s="58">
        <f>'1.2.Výdaje dle položek'!H256</f>
        <v>9069000</v>
      </c>
    </row>
    <row r="56" spans="1:6" ht="12.6" customHeight="1" x14ac:dyDescent="0.25">
      <c r="A56" s="57">
        <v>3632</v>
      </c>
      <c r="B56" s="51" t="s">
        <v>25</v>
      </c>
      <c r="C56" s="97">
        <f>'1.1.Příjmy dle položek'!H33</f>
        <v>800000</v>
      </c>
      <c r="D56" s="58">
        <f>'1.2.Výdaje dle položek'!H266</f>
        <v>3287000</v>
      </c>
    </row>
    <row r="57" spans="1:6" ht="12.6" customHeight="1" x14ac:dyDescent="0.25">
      <c r="A57" s="57">
        <v>3635</v>
      </c>
      <c r="B57" s="51" t="s">
        <v>288</v>
      </c>
      <c r="C57" s="97">
        <v>0</v>
      </c>
      <c r="D57" s="58">
        <f>'1.2.Výdaje dle položek'!H269</f>
        <v>470000</v>
      </c>
    </row>
    <row r="58" spans="1:6" ht="12.6" customHeight="1" x14ac:dyDescent="0.25">
      <c r="A58" s="57">
        <v>3636</v>
      </c>
      <c r="B58" s="51" t="s">
        <v>614</v>
      </c>
      <c r="C58" s="97">
        <v>0</v>
      </c>
      <c r="D58" s="58">
        <f>'1.2.Výdaje dle položek'!H272</f>
        <v>825000</v>
      </c>
    </row>
    <row r="59" spans="1:6" ht="12.6" customHeight="1" x14ac:dyDescent="0.25">
      <c r="A59" s="57">
        <v>3636</v>
      </c>
      <c r="B59" s="51" t="s">
        <v>788</v>
      </c>
      <c r="C59" s="97">
        <v>0</v>
      </c>
      <c r="D59" s="58">
        <f>'1.2.Výdaje dle položek'!H277</f>
        <v>665000</v>
      </c>
    </row>
    <row r="60" spans="1:6" ht="12.6" customHeight="1" x14ac:dyDescent="0.25">
      <c r="A60" s="57">
        <v>3639</v>
      </c>
      <c r="B60" s="51" t="s">
        <v>616</v>
      </c>
      <c r="C60" s="97">
        <v>0</v>
      </c>
      <c r="D60" s="58">
        <f>'1.2.Výdaje dle položek'!H281</f>
        <v>350000</v>
      </c>
    </row>
    <row r="61" spans="1:6" ht="12.6" customHeight="1" x14ac:dyDescent="0.25">
      <c r="A61" s="57">
        <v>3699</v>
      </c>
      <c r="B61" s="51" t="s">
        <v>506</v>
      </c>
      <c r="C61" s="97">
        <v>0</v>
      </c>
      <c r="D61" s="58">
        <f>'1.2.Výdaje dle položek'!H287</f>
        <v>2138000</v>
      </c>
    </row>
    <row r="62" spans="1:6" ht="12.6" customHeight="1" thickBot="1" x14ac:dyDescent="0.3">
      <c r="A62" s="57">
        <v>3745</v>
      </c>
      <c r="B62" s="51" t="s">
        <v>307</v>
      </c>
      <c r="C62" s="97">
        <v>0</v>
      </c>
      <c r="D62" s="58">
        <f>'1.2.Výdaje dle položek'!H304</f>
        <v>12252000</v>
      </c>
    </row>
    <row r="63" spans="1:6" ht="12.6" customHeight="1" thickBot="1" x14ac:dyDescent="0.3">
      <c r="A63" s="380"/>
      <c r="B63" s="48" t="s">
        <v>26</v>
      </c>
      <c r="C63" s="81">
        <f>SUM(C53:C62)</f>
        <v>880000</v>
      </c>
      <c r="D63" s="61">
        <f>SUM(D53:D62)</f>
        <v>29399000</v>
      </c>
    </row>
    <row r="64" spans="1:6" ht="12.6" customHeight="1" x14ac:dyDescent="0.25">
      <c r="A64" s="70"/>
      <c r="B64" s="71" t="s">
        <v>491</v>
      </c>
      <c r="C64" s="120">
        <f>'1.1.Příjmy dle položek'!H35</f>
        <v>9400000</v>
      </c>
      <c r="D64" s="72"/>
    </row>
    <row r="65" spans="1:6" ht="12.6" customHeight="1" x14ac:dyDescent="0.25">
      <c r="A65" s="57">
        <v>3722</v>
      </c>
      <c r="B65" s="51" t="s">
        <v>319</v>
      </c>
      <c r="C65" s="58">
        <v>0</v>
      </c>
      <c r="D65" s="58">
        <f>'1.2.Výdaje dle položek'!H311</f>
        <v>14854000</v>
      </c>
    </row>
    <row r="66" spans="1:6" ht="12.6" customHeight="1" x14ac:dyDescent="0.25">
      <c r="A66" s="85">
        <v>3723</v>
      </c>
      <c r="B66" s="86" t="s">
        <v>492</v>
      </c>
      <c r="C66" s="58">
        <f>'1.1.Příjmy dle položek'!H36</f>
        <v>180000</v>
      </c>
      <c r="D66" s="96"/>
    </row>
    <row r="67" spans="1:6" ht="12.6" customHeight="1" x14ac:dyDescent="0.25">
      <c r="A67" s="57">
        <v>3724</v>
      </c>
      <c r="B67" s="51" t="s">
        <v>322</v>
      </c>
      <c r="C67" s="58">
        <v>0</v>
      </c>
      <c r="D67" s="58">
        <f>'1.2.Výdaje dle položek'!H313</f>
        <v>58000</v>
      </c>
    </row>
    <row r="68" spans="1:6" ht="12.6" customHeight="1" x14ac:dyDescent="0.25">
      <c r="A68" s="57">
        <v>3725</v>
      </c>
      <c r="B68" s="51" t="s">
        <v>29</v>
      </c>
      <c r="C68" s="58">
        <f>'1.1.Příjmy dle položek'!H37</f>
        <v>1900000</v>
      </c>
      <c r="D68" s="58">
        <f>'1.2.Výdaje dle položek'!H318</f>
        <v>13011000</v>
      </c>
    </row>
    <row r="69" spans="1:6" ht="12.6" customHeight="1" x14ac:dyDescent="0.25">
      <c r="A69" s="55">
        <v>3727</v>
      </c>
      <c r="B69" s="62" t="s">
        <v>332</v>
      </c>
      <c r="C69" s="83">
        <v>0</v>
      </c>
      <c r="D69" s="56">
        <f>'1.2.Výdaje dle položek'!H321</f>
        <v>332000</v>
      </c>
    </row>
    <row r="70" spans="1:6" ht="12.6" customHeight="1" thickBot="1" x14ac:dyDescent="0.3">
      <c r="A70" s="69">
        <v>3729</v>
      </c>
      <c r="B70" s="80" t="s">
        <v>336</v>
      </c>
      <c r="C70" s="100">
        <v>0</v>
      </c>
      <c r="D70" s="67">
        <f>'1.2.Výdaje dle položek'!H324</f>
        <v>117000</v>
      </c>
    </row>
    <row r="71" spans="1:6" ht="12.6" customHeight="1" thickBot="1" x14ac:dyDescent="0.3">
      <c r="A71" s="380"/>
      <c r="B71" s="48" t="s">
        <v>30</v>
      </c>
      <c r="C71" s="81">
        <f>SUM(C64:C70)</f>
        <v>11480000</v>
      </c>
      <c r="D71" s="61">
        <f>SUM(D64:D70)</f>
        <v>28372000</v>
      </c>
    </row>
    <row r="72" spans="1:6" ht="12.6" customHeight="1" x14ac:dyDescent="0.25">
      <c r="A72" s="87">
        <v>5273</v>
      </c>
      <c r="B72" s="88" t="s">
        <v>342</v>
      </c>
      <c r="C72" s="83">
        <v>0</v>
      </c>
      <c r="D72" s="56">
        <f>'1.2.Výdaje dle položek'!H330</f>
        <v>20000</v>
      </c>
    </row>
    <row r="73" spans="1:6" ht="12.6" customHeight="1" thickBot="1" x14ac:dyDescent="0.3">
      <c r="A73" s="89">
        <v>5512</v>
      </c>
      <c r="B73" s="90" t="s">
        <v>544</v>
      </c>
      <c r="C73" s="100">
        <f>'1.1.Příjmy dle položek'!H39</f>
        <v>40000</v>
      </c>
      <c r="D73" s="67">
        <f>'1.2.Výdaje dle položek'!H350</f>
        <v>1380000</v>
      </c>
    </row>
    <row r="74" spans="1:6" ht="12.6" customHeight="1" thickBot="1" x14ac:dyDescent="0.3">
      <c r="A74" s="380"/>
      <c r="B74" s="48" t="s">
        <v>32</v>
      </c>
      <c r="C74" s="81">
        <f>SUM(C72:C73)</f>
        <v>40000</v>
      </c>
      <c r="D74" s="61">
        <f>SUM(D72:D73)</f>
        <v>1400000</v>
      </c>
    </row>
    <row r="75" spans="1:6" ht="12.6" customHeight="1" thickBot="1" x14ac:dyDescent="0.3">
      <c r="A75" s="91">
        <v>5311</v>
      </c>
      <c r="B75" s="92" t="s">
        <v>494</v>
      </c>
      <c r="C75" s="121">
        <f>'1.1.Příjmy dle položek'!H41</f>
        <v>250000</v>
      </c>
      <c r="D75" s="122">
        <f>'1.2.Výdaje dle položek'!H379</f>
        <v>21710000</v>
      </c>
    </row>
    <row r="76" spans="1:6" ht="12.6" customHeight="1" thickBot="1" x14ac:dyDescent="0.3">
      <c r="A76" s="380"/>
      <c r="B76" s="48" t="s">
        <v>36</v>
      </c>
      <c r="C76" s="81">
        <f>SUM(C75)</f>
        <v>250000</v>
      </c>
      <c r="D76" s="61">
        <f>SUM(D75)</f>
        <v>21710000</v>
      </c>
      <c r="F76" s="127"/>
    </row>
    <row r="77" spans="1:6" s="127" customFormat="1" ht="12.6" customHeight="1" x14ac:dyDescent="0.25">
      <c r="A77" s="70">
        <v>3699</v>
      </c>
      <c r="B77" s="71" t="s">
        <v>563</v>
      </c>
      <c r="C77" s="72">
        <v>0</v>
      </c>
      <c r="D77" s="72">
        <f>'1.2.Výdaje dle položek'!H392</f>
        <v>955000</v>
      </c>
      <c r="E77" s="126"/>
    </row>
    <row r="78" spans="1:6" s="127" customFormat="1" ht="12.6" customHeight="1" x14ac:dyDescent="0.25">
      <c r="A78" s="70">
        <v>3699</v>
      </c>
      <c r="B78" s="68" t="s">
        <v>564</v>
      </c>
      <c r="C78" s="74">
        <v>0</v>
      </c>
      <c r="D78" s="74">
        <f>'1.2.Výdaje dle položek'!H397</f>
        <v>145000</v>
      </c>
      <c r="E78" s="126"/>
    </row>
    <row r="79" spans="1:6" s="127" customFormat="1" ht="12.6" customHeight="1" x14ac:dyDescent="0.25">
      <c r="A79" s="70">
        <v>3699</v>
      </c>
      <c r="B79" s="68" t="s">
        <v>565</v>
      </c>
      <c r="C79" s="74">
        <v>0</v>
      </c>
      <c r="D79" s="74">
        <f>'1.2.Výdaje dle položek'!H401</f>
        <v>130000</v>
      </c>
      <c r="E79" s="126"/>
    </row>
    <row r="80" spans="1:6" s="127" customFormat="1" ht="12.6" customHeight="1" x14ac:dyDescent="0.25">
      <c r="A80" s="70">
        <v>3699</v>
      </c>
      <c r="B80" s="68" t="s">
        <v>566</v>
      </c>
      <c r="C80" s="74">
        <v>0</v>
      </c>
      <c r="D80" s="74">
        <f>'1.2.Výdaje dle položek'!H411</f>
        <v>260000</v>
      </c>
      <c r="E80" s="126"/>
    </row>
    <row r="81" spans="1:8" s="127" customFormat="1" ht="12.6" customHeight="1" x14ac:dyDescent="0.25">
      <c r="A81" s="70">
        <v>3699</v>
      </c>
      <c r="B81" s="68" t="s">
        <v>568</v>
      </c>
      <c r="C81" s="74">
        <v>0</v>
      </c>
      <c r="D81" s="74">
        <f>'1.2.Výdaje dle položek'!H419</f>
        <v>130000</v>
      </c>
      <c r="E81" s="126"/>
    </row>
    <row r="82" spans="1:8" s="127" customFormat="1" ht="12.6" customHeight="1" x14ac:dyDescent="0.25">
      <c r="A82" s="70">
        <v>3699</v>
      </c>
      <c r="B82" s="68" t="s">
        <v>569</v>
      </c>
      <c r="C82" s="74">
        <v>0</v>
      </c>
      <c r="D82" s="74">
        <f>'1.2.Výdaje dle položek'!H427</f>
        <v>140000</v>
      </c>
      <c r="E82" s="126"/>
    </row>
    <row r="83" spans="1:8" s="127" customFormat="1" ht="12.6" customHeight="1" x14ac:dyDescent="0.25">
      <c r="A83" s="70">
        <v>3699</v>
      </c>
      <c r="B83" s="68" t="s">
        <v>567</v>
      </c>
      <c r="C83" s="74">
        <v>0</v>
      </c>
      <c r="D83" s="74">
        <f>'1.2.Výdaje dle položek'!H437</f>
        <v>390000</v>
      </c>
      <c r="E83" s="126"/>
      <c r="F83" s="4"/>
    </row>
    <row r="84" spans="1:8" ht="12.6" customHeight="1" thickBot="1" x14ac:dyDescent="0.3">
      <c r="A84" s="70">
        <v>3699</v>
      </c>
      <c r="B84" s="68" t="s">
        <v>570</v>
      </c>
      <c r="C84" s="121">
        <v>0</v>
      </c>
      <c r="D84" s="122">
        <f>'1.2.Výdaje dle položek'!H444</f>
        <v>200000</v>
      </c>
    </row>
    <row r="85" spans="1:8" ht="12.6" customHeight="1" thickBot="1" x14ac:dyDescent="0.3">
      <c r="A85" s="380"/>
      <c r="B85" s="48" t="s">
        <v>37</v>
      </c>
      <c r="C85" s="81">
        <v>0</v>
      </c>
      <c r="D85" s="61">
        <f>SUM(D77:D84)</f>
        <v>2350000</v>
      </c>
      <c r="H85" s="128"/>
    </row>
    <row r="86" spans="1:8" ht="12.6" customHeight="1" x14ac:dyDescent="0.25">
      <c r="A86" s="70">
        <v>2299</v>
      </c>
      <c r="B86" s="71" t="s">
        <v>495</v>
      </c>
      <c r="C86" s="72">
        <f>'1.1.Příjmy dle položek'!H47</f>
        <v>14000000</v>
      </c>
      <c r="D86" s="72">
        <v>0</v>
      </c>
    </row>
    <row r="87" spans="1:8" ht="12.6" customHeight="1" x14ac:dyDescent="0.25">
      <c r="A87" s="73">
        <v>5311</v>
      </c>
      <c r="B87" s="68" t="s">
        <v>496</v>
      </c>
      <c r="C87" s="74">
        <f>'1.1.Příjmy dle položek'!H48</f>
        <v>130000</v>
      </c>
      <c r="D87" s="74">
        <v>0</v>
      </c>
    </row>
    <row r="88" spans="1:8" ht="12.6" customHeight="1" x14ac:dyDescent="0.25">
      <c r="A88" s="85">
        <v>6112</v>
      </c>
      <c r="B88" s="93" t="s">
        <v>497</v>
      </c>
      <c r="C88" s="97">
        <v>0</v>
      </c>
      <c r="D88" s="78">
        <f>'1.2.Výdaje dle položek'!H457</f>
        <v>6141000</v>
      </c>
    </row>
    <row r="89" spans="1:8" ht="12.6" customHeight="1" x14ac:dyDescent="0.25">
      <c r="A89" s="85">
        <v>6171</v>
      </c>
      <c r="B89" s="93" t="s">
        <v>498</v>
      </c>
      <c r="C89" s="97">
        <v>0</v>
      </c>
      <c r="D89" s="78">
        <f>'1.2.Výdaje dle položek'!H467</f>
        <v>80143000</v>
      </c>
    </row>
    <row r="90" spans="1:8" ht="12.6" customHeight="1" x14ac:dyDescent="0.25">
      <c r="A90" s="94">
        <v>6171</v>
      </c>
      <c r="B90" s="95" t="s">
        <v>415</v>
      </c>
      <c r="C90" s="97">
        <v>0</v>
      </c>
      <c r="D90" s="58">
        <f>'1.2.Výdaje dle položek'!H469</f>
        <v>1050000</v>
      </c>
    </row>
    <row r="91" spans="1:8" ht="12.6" customHeight="1" x14ac:dyDescent="0.25">
      <c r="A91" s="94">
        <v>6171</v>
      </c>
      <c r="B91" s="95" t="s">
        <v>574</v>
      </c>
      <c r="C91" s="97">
        <v>0</v>
      </c>
      <c r="D91" s="58">
        <f>'1.2.Výdaje dle položek'!H487+'1.2.Výdaje dle položek'!H492+'1.2.Výdaje dle položek'!H497+'1.2.Výdaje dle položek'!H499</f>
        <v>10984000</v>
      </c>
    </row>
    <row r="92" spans="1:8" ht="12.6" customHeight="1" x14ac:dyDescent="0.25">
      <c r="A92" s="94">
        <v>6171</v>
      </c>
      <c r="B92" s="95" t="s">
        <v>575</v>
      </c>
      <c r="C92" s="97">
        <v>0</v>
      </c>
      <c r="D92" s="58">
        <f>'1.2.Výdaje dle položek'!H513</f>
        <v>4925000</v>
      </c>
    </row>
    <row r="93" spans="1:8" ht="12.6" customHeight="1" x14ac:dyDescent="0.25">
      <c r="A93" s="94">
        <v>6171</v>
      </c>
      <c r="B93" s="95" t="s">
        <v>615</v>
      </c>
      <c r="C93" s="97">
        <v>0</v>
      </c>
      <c r="D93" s="58">
        <f>'1.2.Výdaje dle položek'!H523</f>
        <v>4067000</v>
      </c>
    </row>
    <row r="94" spans="1:8" ht="12.6" customHeight="1" x14ac:dyDescent="0.25">
      <c r="A94" s="94">
        <v>6171</v>
      </c>
      <c r="B94" s="95" t="s">
        <v>442</v>
      </c>
      <c r="C94" s="97">
        <f>'1.1.Příjmy dle položek'!H49</f>
        <v>70000</v>
      </c>
      <c r="D94" s="58">
        <f>'1.2.Výdaje dle položek'!H532</f>
        <v>2725000</v>
      </c>
    </row>
    <row r="95" spans="1:8" ht="12.6" customHeight="1" x14ac:dyDescent="0.25">
      <c r="A95" s="94">
        <v>6330</v>
      </c>
      <c r="B95" s="95" t="s">
        <v>499</v>
      </c>
      <c r="C95" s="97">
        <f>'1.1.Příjmy dle položek'!H50+'1.1.Příjmy dle položek'!H51</f>
        <v>2655000</v>
      </c>
      <c r="D95" s="58">
        <f>'1.2.Výdaje dle položek'!H535</f>
        <v>2655000</v>
      </c>
    </row>
    <row r="96" spans="1:8" ht="12.6" customHeight="1" x14ac:dyDescent="0.25">
      <c r="A96" s="94">
        <v>6171</v>
      </c>
      <c r="B96" s="95" t="s">
        <v>445</v>
      </c>
      <c r="C96" s="97">
        <v>0</v>
      </c>
      <c r="D96" s="58">
        <f>'1.2.Výdaje dle položek'!H538</f>
        <v>120000</v>
      </c>
    </row>
    <row r="97" spans="1:4" ht="12.6" customHeight="1" thickBot="1" x14ac:dyDescent="0.3">
      <c r="A97" s="94"/>
      <c r="B97" s="95" t="s">
        <v>617</v>
      </c>
      <c r="C97" s="97">
        <f>'1.1.Příjmy dle položek'!H52+'1.1.Příjmy dle položek'!H53+'1.1.Příjmy dle položek'!H54+'1.1.Příjmy dle položek'!H55</f>
        <v>38200000</v>
      </c>
      <c r="D97" s="58">
        <v>0</v>
      </c>
    </row>
    <row r="98" spans="1:4" ht="12.6" customHeight="1" thickBot="1" x14ac:dyDescent="0.3">
      <c r="A98" s="380"/>
      <c r="B98" s="48" t="s">
        <v>47</v>
      </c>
      <c r="C98" s="81">
        <f>SUM(C86:C97)</f>
        <v>55055000</v>
      </c>
      <c r="D98" s="61">
        <f>SUM(D86:D97)</f>
        <v>112810000</v>
      </c>
    </row>
    <row r="99" spans="1:4" ht="12.6" customHeight="1" x14ac:dyDescent="0.25">
      <c r="A99" s="76">
        <v>6310</v>
      </c>
      <c r="B99" s="77" t="s">
        <v>378</v>
      </c>
      <c r="C99" s="83"/>
      <c r="D99" s="83">
        <f>'1.2.Výdaje dle položek'!H542</f>
        <v>400000</v>
      </c>
    </row>
    <row r="100" spans="1:4" ht="12.6" customHeight="1" x14ac:dyDescent="0.25">
      <c r="A100" s="64">
        <v>6320</v>
      </c>
      <c r="B100" s="96" t="s">
        <v>527</v>
      </c>
      <c r="C100" s="97"/>
      <c r="D100" s="97">
        <f>'1.2.Výdaje dle položek'!H544</f>
        <v>2000000</v>
      </c>
    </row>
    <row r="101" spans="1:4" ht="12.6" customHeight="1" thickBot="1" x14ac:dyDescent="0.3">
      <c r="A101" s="98">
        <v>6399</v>
      </c>
      <c r="B101" s="99" t="s">
        <v>450</v>
      </c>
      <c r="C101" s="100"/>
      <c r="D101" s="100">
        <f>'1.2.Výdaje dle položek'!H548</f>
        <v>4870000</v>
      </c>
    </row>
    <row r="102" spans="1:4" ht="12.6" customHeight="1" thickBot="1" x14ac:dyDescent="0.3">
      <c r="A102" s="380"/>
      <c r="B102" s="48" t="s">
        <v>48</v>
      </c>
      <c r="C102" s="81">
        <f>SUM(C99:C101)</f>
        <v>0</v>
      </c>
      <c r="D102" s="61">
        <f>SUM(D99:D101)</f>
        <v>7270000</v>
      </c>
    </row>
    <row r="103" spans="1:4" ht="12.6" customHeight="1" x14ac:dyDescent="0.25">
      <c r="A103" s="70"/>
      <c r="B103" s="71" t="s">
        <v>787</v>
      </c>
      <c r="C103" s="72">
        <f>'1.1.Příjmy dle položek'!H62</f>
        <v>425000</v>
      </c>
      <c r="D103" s="72">
        <v>0</v>
      </c>
    </row>
    <row r="104" spans="1:4" ht="12.6" customHeight="1" x14ac:dyDescent="0.25">
      <c r="A104" s="76">
        <v>1014</v>
      </c>
      <c r="B104" s="77" t="s">
        <v>452</v>
      </c>
      <c r="C104" s="83"/>
      <c r="D104" s="83">
        <f>'1.2.Výdaje dle položek'!H553</f>
        <v>185000</v>
      </c>
    </row>
    <row r="105" spans="1:4" ht="12.6" customHeight="1" x14ac:dyDescent="0.25">
      <c r="A105" s="64">
        <v>1036</v>
      </c>
      <c r="B105" s="65" t="s">
        <v>454</v>
      </c>
      <c r="C105" s="97">
        <f>'1.1.Příjmy dle položek'!H63</f>
        <v>45000</v>
      </c>
      <c r="D105" s="97">
        <f>'1.2.Výdaje dle položek'!H557</f>
        <v>670000</v>
      </c>
    </row>
    <row r="106" spans="1:4" ht="12.6" customHeight="1" x14ac:dyDescent="0.25">
      <c r="A106" s="64">
        <v>2310</v>
      </c>
      <c r="B106" s="65" t="s">
        <v>455</v>
      </c>
      <c r="C106" s="97"/>
      <c r="D106" s="97">
        <f>'1.2.Výdaje dle položek'!H564</f>
        <v>415000</v>
      </c>
    </row>
    <row r="107" spans="1:4" ht="12.6" customHeight="1" x14ac:dyDescent="0.25">
      <c r="A107" s="64">
        <v>2321</v>
      </c>
      <c r="B107" s="65" t="s">
        <v>461</v>
      </c>
      <c r="C107" s="97">
        <f>'1.1.Příjmy dle položek'!H66</f>
        <v>240000</v>
      </c>
      <c r="D107" s="97">
        <f>'1.2.Výdaje dle položek'!H566+'1.2.Výdaje dle položek'!H570+'1.2.Výdaje dle položek'!H573+'1.2.Výdaje dle položek'!H577</f>
        <v>1514000</v>
      </c>
    </row>
    <row r="108" spans="1:4" ht="12.6" customHeight="1" x14ac:dyDescent="0.25">
      <c r="A108" s="64">
        <v>2341</v>
      </c>
      <c r="B108" s="65" t="s">
        <v>502</v>
      </c>
      <c r="C108" s="97"/>
      <c r="D108" s="97">
        <f>'1.2.Výdaje dle položek'!H580+'1.2.Výdaje dle položek'!H582</f>
        <v>92000</v>
      </c>
    </row>
    <row r="109" spans="1:4" ht="12.6" customHeight="1" x14ac:dyDescent="0.25">
      <c r="A109" s="64">
        <v>3716</v>
      </c>
      <c r="B109" s="65" t="s">
        <v>465</v>
      </c>
      <c r="C109" s="97"/>
      <c r="D109" s="97">
        <f>'1.2.Výdaje dle položek'!H585</f>
        <v>330000</v>
      </c>
    </row>
    <row r="110" spans="1:4" ht="12.6" customHeight="1" x14ac:dyDescent="0.25">
      <c r="A110" s="64">
        <v>3719</v>
      </c>
      <c r="B110" s="65" t="s">
        <v>467</v>
      </c>
      <c r="C110" s="97"/>
      <c r="D110" s="97">
        <f>'1.2.Výdaje dle položek'!H588</f>
        <v>220000</v>
      </c>
    </row>
    <row r="111" spans="1:4" ht="12.6" customHeight="1" x14ac:dyDescent="0.25">
      <c r="A111" s="64">
        <v>3741</v>
      </c>
      <c r="B111" s="65" t="s">
        <v>52</v>
      </c>
      <c r="C111" s="97"/>
      <c r="D111" s="97">
        <f>'1.2.Výdaje dle položek'!H592</f>
        <v>728000</v>
      </c>
    </row>
    <row r="112" spans="1:4" ht="12.6" customHeight="1" x14ac:dyDescent="0.25">
      <c r="A112" s="64">
        <v>3744</v>
      </c>
      <c r="B112" s="65" t="s">
        <v>503</v>
      </c>
      <c r="C112" s="97"/>
      <c r="D112" s="97">
        <f>'1.2.Výdaje dle položek'!H598</f>
        <v>245000</v>
      </c>
    </row>
    <row r="113" spans="1:7" ht="12.6" customHeight="1" thickBot="1" x14ac:dyDescent="0.3">
      <c r="A113" s="64">
        <v>3792</v>
      </c>
      <c r="B113" s="65" t="s">
        <v>476</v>
      </c>
      <c r="C113" s="97"/>
      <c r="D113" s="97">
        <f>'1.2.Výdaje dle položek'!H602</f>
        <v>208000</v>
      </c>
    </row>
    <row r="114" spans="1:7" ht="12.6" customHeight="1" thickBot="1" x14ac:dyDescent="0.3">
      <c r="A114" s="380"/>
      <c r="B114" s="50" t="s">
        <v>55</v>
      </c>
      <c r="C114" s="81">
        <f>SUM(C103:C113)</f>
        <v>710000</v>
      </c>
      <c r="D114" s="61">
        <f>SUM(D104:D113)</f>
        <v>4607000</v>
      </c>
    </row>
    <row r="115" spans="1:7" ht="12.6" customHeight="1" thickBot="1" x14ac:dyDescent="0.3">
      <c r="A115" s="98"/>
      <c r="B115" s="101" t="s">
        <v>578</v>
      </c>
      <c r="C115" s="100">
        <f>'1.1.Příjmy dle položek'!H74+'1.1.Příjmy dle položek'!H78+'1.1.Příjmy dle položek'!H79+'1.1.Příjmy dle položek'!H80+'1.1.Příjmy dle položek'!H81</f>
        <v>272050000</v>
      </c>
      <c r="D115" s="100">
        <v>0</v>
      </c>
    </row>
    <row r="116" spans="1:7" ht="12.6" customHeight="1" thickBot="1" x14ac:dyDescent="0.3">
      <c r="A116" s="380"/>
      <c r="B116" s="3" t="s">
        <v>61</v>
      </c>
      <c r="C116" s="81">
        <f>SUM(C115)</f>
        <v>272050000</v>
      </c>
      <c r="D116" s="61">
        <v>0</v>
      </c>
    </row>
    <row r="117" spans="1:7" ht="7.5" customHeight="1" thickBot="1" x14ac:dyDescent="0.3">
      <c r="A117" s="102"/>
      <c r="B117" s="102"/>
      <c r="C117" s="123"/>
      <c r="D117" s="103"/>
    </row>
    <row r="118" spans="1:7" ht="12.6" customHeight="1" thickBot="1" x14ac:dyDescent="0.3">
      <c r="A118" s="82" t="s">
        <v>1004</v>
      </c>
      <c r="B118" s="49"/>
      <c r="C118" s="81">
        <f>C6+C13+C20+C25+C31+C41+C45+C49+C52+C63+C71+C74+C76+C85+C98+C102+C114+C116</f>
        <v>361000000</v>
      </c>
      <c r="D118" s="61">
        <f>D6+D13+D20+D25+D31+D41+D45+D49+D52+D63+D71+D74+D76+D85+D98+D102+D114+D116</f>
        <v>334700000</v>
      </c>
    </row>
    <row r="119" spans="1:7" ht="8.25" customHeight="1" thickBot="1" x14ac:dyDescent="0.3"/>
    <row r="120" spans="1:7" ht="12.6" customHeight="1" thickBot="1" x14ac:dyDescent="0.3">
      <c r="A120" s="82" t="s">
        <v>505</v>
      </c>
      <c r="B120" s="49"/>
      <c r="C120" s="81"/>
      <c r="D120" s="61">
        <f>C118-D118</f>
        <v>26300000</v>
      </c>
    </row>
    <row r="121" spans="1:7" ht="12.6" customHeight="1" x14ac:dyDescent="0.25"/>
    <row r="122" spans="1:7" ht="12.6" customHeight="1" x14ac:dyDescent="0.25">
      <c r="B122" s="219"/>
      <c r="C122" s="108"/>
      <c r="D122" s="108"/>
      <c r="E122" s="130"/>
      <c r="F122" s="128"/>
      <c r="G122" s="128"/>
    </row>
    <row r="123" spans="1:7" ht="12.6" customHeight="1" x14ac:dyDescent="0.25">
      <c r="C123" s="108"/>
      <c r="D123" s="108"/>
      <c r="E123" s="130"/>
      <c r="F123" s="128"/>
      <c r="G123" s="128"/>
    </row>
    <row r="124" spans="1:7" ht="12.6" customHeight="1" x14ac:dyDescent="0.25">
      <c r="C124" s="108"/>
      <c r="D124" s="108"/>
      <c r="E124" s="130"/>
      <c r="F124" s="128"/>
      <c r="G124" s="128"/>
    </row>
    <row r="125" spans="1:7" ht="12.6" customHeight="1" x14ac:dyDescent="0.25">
      <c r="C125" s="108"/>
      <c r="D125" s="108"/>
      <c r="E125" s="130"/>
      <c r="F125" s="128"/>
      <c r="G125" s="128"/>
    </row>
    <row r="126" spans="1:7" ht="12.6" customHeight="1" x14ac:dyDescent="0.25">
      <c r="C126" s="108"/>
      <c r="D126" s="108"/>
      <c r="E126" s="130"/>
      <c r="F126" s="128"/>
      <c r="G126" s="128"/>
    </row>
    <row r="127" spans="1:7" ht="12.4" customHeight="1" x14ac:dyDescent="0.25">
      <c r="C127" s="108"/>
      <c r="D127" s="108"/>
      <c r="E127" s="130"/>
      <c r="F127" s="128"/>
      <c r="G127" s="128"/>
    </row>
  </sheetData>
  <sheetProtection selectLockedCells="1" selectUnlockedCells="1"/>
  <mergeCells count="1">
    <mergeCell ref="A2:B2"/>
  </mergeCells>
  <printOptions horizontalCentered="1"/>
  <pageMargins left="0.78740157480314965" right="0.78740157480314965" top="0.78740157480314965" bottom="0.70866141732283472" header="0.31496062992125984" footer="0.31496062992125984"/>
  <pageSetup paperSize="9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zoomScaleNormal="100" workbookViewId="0">
      <selection activeCell="J20" sqref="J20"/>
    </sheetView>
  </sheetViews>
  <sheetFormatPr defaultColWidth="9.140625" defaultRowHeight="12.95" customHeight="1" x14ac:dyDescent="0.2"/>
  <cols>
    <col min="1" max="1" width="37.85546875" style="231" customWidth="1"/>
    <col min="2" max="2" width="10.140625" style="231" customWidth="1"/>
    <col min="3" max="3" width="10.5703125" style="109" customWidth="1"/>
    <col min="4" max="4" width="24.28515625" style="309" customWidth="1"/>
    <col min="5" max="6" width="9.140625" style="109"/>
    <col min="7" max="7" width="14.140625" style="109" bestFit="1" customWidth="1"/>
    <col min="8" max="9" width="9.140625" style="109"/>
    <col min="10" max="10" width="10.140625" style="109" bestFit="1" customWidth="1"/>
    <col min="11" max="16384" width="9.140625" style="109"/>
  </cols>
  <sheetData>
    <row r="1" spans="1:4" s="132" customFormat="1" ht="12.95" customHeight="1" x14ac:dyDescent="0.25">
      <c r="A1" s="125" t="s">
        <v>1008</v>
      </c>
      <c r="B1" s="125"/>
      <c r="D1" s="308"/>
    </row>
    <row r="3" spans="1:4" s="105" customFormat="1" ht="12.95" customHeight="1" x14ac:dyDescent="0.2">
      <c r="A3" s="431" t="s">
        <v>480</v>
      </c>
      <c r="B3" s="432" t="s">
        <v>479</v>
      </c>
      <c r="C3" s="433" t="s">
        <v>478</v>
      </c>
      <c r="D3" s="439" t="s">
        <v>1011</v>
      </c>
    </row>
    <row r="4" spans="1:4" ht="12.95" customHeight="1" x14ac:dyDescent="0.25">
      <c r="A4" s="75" t="s">
        <v>641</v>
      </c>
      <c r="B4" s="310">
        <v>0</v>
      </c>
      <c r="C4" s="434">
        <v>5500000</v>
      </c>
      <c r="D4" s="435" t="s">
        <v>1012</v>
      </c>
    </row>
    <row r="5" spans="1:4" ht="12.95" customHeight="1" thickBot="1" x14ac:dyDescent="0.3">
      <c r="A5" s="306" t="s">
        <v>854</v>
      </c>
      <c r="B5" s="310">
        <v>0</v>
      </c>
      <c r="C5" s="434">
        <v>5000000</v>
      </c>
      <c r="D5" s="435" t="s">
        <v>1013</v>
      </c>
    </row>
    <row r="6" spans="1:4" ht="12.95" customHeight="1" thickBot="1" x14ac:dyDescent="0.25">
      <c r="A6" s="401" t="s">
        <v>10</v>
      </c>
      <c r="B6" s="311">
        <v>0</v>
      </c>
      <c r="C6" s="228">
        <f>SUM(C4:C5)</f>
        <v>10500000</v>
      </c>
      <c r="D6" s="440"/>
    </row>
    <row r="7" spans="1:4" ht="12.95" customHeight="1" thickBot="1" x14ac:dyDescent="0.3">
      <c r="A7" s="306" t="s">
        <v>841</v>
      </c>
      <c r="B7" s="312">
        <v>0</v>
      </c>
      <c r="C7" s="436">
        <v>3500000</v>
      </c>
      <c r="D7" s="435" t="s">
        <v>1014</v>
      </c>
    </row>
    <row r="8" spans="1:4" ht="12.95" customHeight="1" thickBot="1" x14ac:dyDescent="0.25">
      <c r="A8" s="401" t="s">
        <v>21</v>
      </c>
      <c r="B8" s="311">
        <v>0</v>
      </c>
      <c r="C8" s="228">
        <f>SUM(C7)</f>
        <v>3500000</v>
      </c>
      <c r="D8" s="440"/>
    </row>
    <row r="9" spans="1:4" ht="12.95" customHeight="1" thickBot="1" x14ac:dyDescent="0.25">
      <c r="A9" s="75" t="s">
        <v>658</v>
      </c>
      <c r="B9" s="313">
        <v>0</v>
      </c>
      <c r="C9" s="434">
        <v>1000000</v>
      </c>
      <c r="D9" s="435" t="s">
        <v>1009</v>
      </c>
    </row>
    <row r="10" spans="1:4" ht="12.95" customHeight="1" thickBot="1" x14ac:dyDescent="0.25">
      <c r="A10" s="401" t="s">
        <v>22</v>
      </c>
      <c r="B10" s="311">
        <v>0</v>
      </c>
      <c r="C10" s="228">
        <f>SUM(C9)</f>
        <v>1000000</v>
      </c>
      <c r="D10" s="440"/>
    </row>
    <row r="11" spans="1:4" ht="12.95" customHeight="1" thickBot="1" x14ac:dyDescent="0.3">
      <c r="A11" s="306" t="s">
        <v>1010</v>
      </c>
      <c r="B11" s="312">
        <v>0</v>
      </c>
      <c r="C11" s="436">
        <v>1500000</v>
      </c>
      <c r="D11" s="435" t="s">
        <v>1015</v>
      </c>
    </row>
    <row r="12" spans="1:4" ht="12.95" customHeight="1" thickBot="1" x14ac:dyDescent="0.25">
      <c r="A12" s="401" t="s">
        <v>26</v>
      </c>
      <c r="B12" s="311">
        <v>0</v>
      </c>
      <c r="C12" s="228">
        <f>SUM(C11)</f>
        <v>1500000</v>
      </c>
      <c r="D12" s="440"/>
    </row>
    <row r="13" spans="1:4" ht="12.95" customHeight="1" thickBot="1" x14ac:dyDescent="0.3">
      <c r="A13" s="306" t="s">
        <v>847</v>
      </c>
      <c r="B13" s="312">
        <v>0</v>
      </c>
      <c r="C13" s="436">
        <v>3000000</v>
      </c>
      <c r="D13" s="435" t="s">
        <v>1016</v>
      </c>
    </row>
    <row r="14" spans="1:4" ht="12.95" customHeight="1" thickBot="1" x14ac:dyDescent="0.25">
      <c r="A14" s="82" t="s">
        <v>55</v>
      </c>
      <c r="B14" s="314">
        <v>0</v>
      </c>
      <c r="C14" s="228">
        <f>SUM(C13)</f>
        <v>3000000</v>
      </c>
      <c r="D14" s="440"/>
    </row>
    <row r="15" spans="1:4" ht="12.95" customHeight="1" thickBot="1" x14ac:dyDescent="0.25">
      <c r="A15" s="139"/>
      <c r="B15" s="315"/>
      <c r="C15" s="430"/>
      <c r="D15" s="435"/>
    </row>
    <row r="16" spans="1:4" ht="12.95" customHeight="1" thickBot="1" x14ac:dyDescent="0.25">
      <c r="A16" s="441" t="s">
        <v>855</v>
      </c>
      <c r="B16" s="316">
        <v>0</v>
      </c>
      <c r="C16" s="437">
        <f>SUM(C14,C12,C10,C8,C6)</f>
        <v>19500000</v>
      </c>
      <c r="D16" s="440"/>
    </row>
    <row r="17" spans="1:4" ht="12.95" customHeight="1" x14ac:dyDescent="0.2">
      <c r="A17" s="438"/>
      <c r="B17" s="438"/>
      <c r="C17" s="84"/>
    </row>
    <row r="18" spans="1:4" ht="12.95" customHeight="1" x14ac:dyDescent="0.2">
      <c r="A18" s="438"/>
      <c r="B18" s="438"/>
      <c r="C18" s="84"/>
    </row>
    <row r="19" spans="1:4" s="132" customFormat="1" ht="12.95" customHeight="1" x14ac:dyDescent="0.25">
      <c r="C19" s="532"/>
      <c r="D19" s="308"/>
    </row>
    <row r="20" spans="1:4" s="132" customFormat="1" ht="12.95" customHeight="1" x14ac:dyDescent="0.25">
      <c r="D20" s="308"/>
    </row>
    <row r="59" spans="1:1" ht="12.95" customHeight="1" x14ac:dyDescent="0.2">
      <c r="A59" s="231" t="s">
        <v>1018</v>
      </c>
    </row>
    <row r="85" spans="1:3" ht="12.95" customHeight="1" x14ac:dyDescent="0.25">
      <c r="A85" s="301"/>
      <c r="B85" s="301"/>
      <c r="C85" s="302"/>
    </row>
    <row r="86" spans="1:3" ht="12.95" customHeight="1" x14ac:dyDescent="0.2">
      <c r="A86" s="303"/>
      <c r="B86" s="303"/>
      <c r="C86" s="302"/>
    </row>
    <row r="87" spans="1:3" ht="12.95" customHeight="1" x14ac:dyDescent="0.25">
      <c r="A87" s="301"/>
      <c r="B87" s="301"/>
      <c r="C87" s="302"/>
    </row>
    <row r="88" spans="1:3" ht="12.95" customHeight="1" x14ac:dyDescent="0.25">
      <c r="A88" s="301"/>
      <c r="B88" s="301"/>
      <c r="C88" s="302"/>
    </row>
    <row r="89" spans="1:3" ht="12.95" customHeight="1" x14ac:dyDescent="0.25">
      <c r="A89" s="301"/>
      <c r="B89" s="301"/>
      <c r="C89" s="302"/>
    </row>
    <row r="90" spans="1:3" ht="12.95" customHeight="1" x14ac:dyDescent="0.25">
      <c r="A90" s="301"/>
      <c r="B90" s="301"/>
      <c r="C90" s="302"/>
    </row>
    <row r="91" spans="1:3" ht="12.95" customHeight="1" x14ac:dyDescent="0.25">
      <c r="A91" s="301"/>
      <c r="B91" s="301"/>
      <c r="C91" s="302"/>
    </row>
    <row r="92" spans="1:3" ht="12.95" customHeight="1" x14ac:dyDescent="0.25">
      <c r="A92" s="301"/>
      <c r="B92" s="301"/>
      <c r="C92" s="302"/>
    </row>
    <row r="93" spans="1:3" ht="12.95" customHeight="1" x14ac:dyDescent="0.25">
      <c r="A93" s="301"/>
      <c r="B93" s="301"/>
      <c r="C93" s="302"/>
    </row>
    <row r="94" spans="1:3" ht="12.95" customHeight="1" x14ac:dyDescent="0.25">
      <c r="A94" s="301"/>
      <c r="B94" s="301"/>
      <c r="C94" s="302"/>
    </row>
    <row r="95" spans="1:3" ht="12.95" customHeight="1" x14ac:dyDescent="0.25">
      <c r="A95" s="301"/>
      <c r="B95" s="301"/>
      <c r="C95" s="302"/>
    </row>
    <row r="96" spans="1:3" ht="12.95" customHeight="1" x14ac:dyDescent="0.25">
      <c r="A96" s="301"/>
      <c r="B96" s="301"/>
      <c r="C96" s="302"/>
    </row>
    <row r="97" spans="1:3" ht="12.95" customHeight="1" x14ac:dyDescent="0.25">
      <c r="A97" s="301"/>
      <c r="B97" s="301"/>
      <c r="C97" s="302"/>
    </row>
    <row r="98" spans="1:3" ht="12.95" customHeight="1" x14ac:dyDescent="0.25">
      <c r="A98" s="301"/>
      <c r="B98" s="301"/>
      <c r="C98" s="302"/>
    </row>
    <row r="99" spans="1:3" ht="12.95" customHeight="1" x14ac:dyDescent="0.25">
      <c r="A99" s="301"/>
      <c r="B99" s="301"/>
      <c r="C99" s="302"/>
    </row>
    <row r="100" spans="1:3" ht="12.95" customHeight="1" x14ac:dyDescent="0.25">
      <c r="A100" s="301"/>
      <c r="B100" s="301"/>
      <c r="C100" s="302"/>
    </row>
    <row r="101" spans="1:3" ht="12.95" customHeight="1" x14ac:dyDescent="0.25">
      <c r="A101" s="301"/>
      <c r="B101" s="301"/>
      <c r="C101" s="302"/>
    </row>
    <row r="102" spans="1:3" ht="12.95" customHeight="1" x14ac:dyDescent="0.25">
      <c r="A102" s="301"/>
      <c r="B102" s="301"/>
      <c r="C102" s="302"/>
    </row>
    <row r="103" spans="1:3" ht="12.95" customHeight="1" x14ac:dyDescent="0.25">
      <c r="A103" s="301"/>
      <c r="B103" s="301"/>
      <c r="C103" s="302"/>
    </row>
    <row r="104" spans="1:3" ht="12.95" customHeight="1" x14ac:dyDescent="0.25">
      <c r="A104" s="301"/>
      <c r="B104" s="301"/>
      <c r="C104" s="302"/>
    </row>
    <row r="105" spans="1:3" ht="12.95" customHeight="1" x14ac:dyDescent="0.25">
      <c r="A105" s="301"/>
      <c r="B105" s="301"/>
      <c r="C105" s="302"/>
    </row>
    <row r="106" spans="1:3" ht="12.95" customHeight="1" x14ac:dyDescent="0.25">
      <c r="A106" s="301"/>
      <c r="B106" s="301"/>
      <c r="C106" s="302"/>
    </row>
    <row r="107" spans="1:3" ht="12.95" customHeight="1" x14ac:dyDescent="0.25">
      <c r="A107" s="301"/>
      <c r="B107" s="301"/>
      <c r="C107" s="302"/>
    </row>
    <row r="108" spans="1:3" ht="12.95" customHeight="1" x14ac:dyDescent="0.25">
      <c r="A108" s="301"/>
      <c r="B108" s="301"/>
      <c r="C108" s="302"/>
    </row>
    <row r="109" spans="1:3" ht="12.95" customHeight="1" x14ac:dyDescent="0.25">
      <c r="A109" s="301"/>
      <c r="B109" s="301"/>
      <c r="C109" s="302"/>
    </row>
    <row r="110" spans="1:3" ht="12.95" customHeight="1" x14ac:dyDescent="0.25">
      <c r="A110" s="301"/>
      <c r="B110" s="301"/>
      <c r="C110" s="302"/>
    </row>
  </sheetData>
  <printOptions horizontalCentered="1"/>
  <pageMargins left="0.78740157480314965" right="0.78740157480314965" top="0.78740157480314965" bottom="0.78740157480314965" header="0.31496062992125984" footer="0.31496062992125984"/>
  <pageSetup paperSize="9" firstPageNumber="3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0"/>
  <sheetViews>
    <sheetView topLeftCell="A46" workbookViewId="0">
      <selection activeCell="K68" sqref="K68"/>
    </sheetView>
  </sheetViews>
  <sheetFormatPr defaultColWidth="9.140625" defaultRowHeight="12.6" customHeight="1" x14ac:dyDescent="0.25"/>
  <cols>
    <col min="1" max="1" width="5.28515625" style="185" customWidth="1"/>
    <col min="2" max="2" width="36.7109375" style="186" customWidth="1"/>
    <col min="3" max="3" width="10.85546875" style="186" customWidth="1"/>
    <col min="4" max="4" width="11.140625" style="186" bestFit="1" customWidth="1"/>
    <col min="5" max="5" width="10.85546875" style="186" customWidth="1"/>
    <col min="6" max="6" width="11.140625" style="186" customWidth="1"/>
    <col min="7" max="8" width="9.140625" style="84"/>
    <col min="9" max="9" width="10.85546875" style="84" bestFit="1" customWidth="1"/>
    <col min="10" max="16384" width="9.140625" style="84"/>
  </cols>
  <sheetData>
    <row r="1" spans="1:6" s="107" customFormat="1" ht="12.6" customHeight="1" x14ac:dyDescent="0.25">
      <c r="A1" s="182" t="s">
        <v>812</v>
      </c>
      <c r="B1" s="184"/>
      <c r="C1" s="184"/>
      <c r="D1" s="184"/>
      <c r="E1" s="184"/>
      <c r="F1" s="184"/>
    </row>
    <row r="3" spans="1:6" ht="12.6" customHeight="1" x14ac:dyDescent="0.25">
      <c r="A3" s="546"/>
      <c r="B3" s="546"/>
      <c r="C3" s="187"/>
      <c r="D3" s="188">
        <v>2023</v>
      </c>
      <c r="E3" s="187"/>
      <c r="F3" s="188">
        <v>2024</v>
      </c>
    </row>
    <row r="4" spans="1:6" ht="12.6" customHeight="1" x14ac:dyDescent="0.25">
      <c r="A4" s="53" t="s">
        <v>2</v>
      </c>
      <c r="B4" s="54" t="s">
        <v>4</v>
      </c>
      <c r="C4" s="183" t="s">
        <v>479</v>
      </c>
      <c r="D4" s="183" t="s">
        <v>478</v>
      </c>
      <c r="E4" s="183" t="s">
        <v>479</v>
      </c>
      <c r="F4" s="183" t="s">
        <v>478</v>
      </c>
    </row>
    <row r="5" spans="1:6" ht="12.6" customHeight="1" x14ac:dyDescent="0.25">
      <c r="A5" s="57">
        <v>2143</v>
      </c>
      <c r="B5" s="51" t="s">
        <v>73</v>
      </c>
      <c r="C5" s="97">
        <v>0</v>
      </c>
      <c r="D5" s="58">
        <v>525000</v>
      </c>
      <c r="E5" s="97">
        <v>0</v>
      </c>
      <c r="F5" s="58">
        <v>525000</v>
      </c>
    </row>
    <row r="6" spans="1:6" ht="12.6" customHeight="1" thickBot="1" x14ac:dyDescent="0.3">
      <c r="A6" s="57">
        <v>6223</v>
      </c>
      <c r="B6" s="51" t="s">
        <v>481</v>
      </c>
      <c r="C6" s="97">
        <v>0</v>
      </c>
      <c r="D6" s="58">
        <v>435000</v>
      </c>
      <c r="E6" s="97">
        <v>0</v>
      </c>
      <c r="F6" s="58">
        <v>435000</v>
      </c>
    </row>
    <row r="7" spans="1:6" ht="12.6" customHeight="1" thickBot="1" x14ac:dyDescent="0.3">
      <c r="A7" s="59"/>
      <c r="B7" s="194" t="s">
        <v>1002</v>
      </c>
      <c r="C7" s="81">
        <v>0</v>
      </c>
      <c r="D7" s="81">
        <f>SUM(D5:D6)</f>
        <v>960000</v>
      </c>
      <c r="E7" s="81">
        <v>0</v>
      </c>
      <c r="F7" s="61">
        <f>SUM(F5:F6)</f>
        <v>960000</v>
      </c>
    </row>
    <row r="8" spans="1:6" ht="12.6" customHeight="1" x14ac:dyDescent="0.25">
      <c r="A8" s="55">
        <v>3111</v>
      </c>
      <c r="B8" s="62" t="s">
        <v>6</v>
      </c>
      <c r="C8" s="83">
        <v>14000</v>
      </c>
      <c r="D8" s="56">
        <v>4400000</v>
      </c>
      <c r="E8" s="83">
        <v>14000</v>
      </c>
      <c r="F8" s="56">
        <v>4500000</v>
      </c>
    </row>
    <row r="9" spans="1:6" ht="12.6" customHeight="1" x14ac:dyDescent="0.25">
      <c r="A9" s="57">
        <v>3113</v>
      </c>
      <c r="B9" s="51" t="s">
        <v>7</v>
      </c>
      <c r="C9" s="97">
        <v>14000</v>
      </c>
      <c r="D9" s="58">
        <v>19500000</v>
      </c>
      <c r="E9" s="97">
        <v>14000</v>
      </c>
      <c r="F9" s="58">
        <v>19700000</v>
      </c>
    </row>
    <row r="10" spans="1:6" ht="12.6" customHeight="1" x14ac:dyDescent="0.25">
      <c r="A10" s="57">
        <v>3141</v>
      </c>
      <c r="B10" s="51" t="s">
        <v>101</v>
      </c>
      <c r="C10" s="97">
        <v>0</v>
      </c>
      <c r="D10" s="58">
        <v>1650000</v>
      </c>
      <c r="E10" s="97">
        <v>0</v>
      </c>
      <c r="F10" s="58">
        <v>1700000</v>
      </c>
    </row>
    <row r="11" spans="1:6" ht="12.6" customHeight="1" x14ac:dyDescent="0.25">
      <c r="A11" s="57">
        <v>3231</v>
      </c>
      <c r="B11" s="51" t="s">
        <v>102</v>
      </c>
      <c r="C11" s="97">
        <v>169000</v>
      </c>
      <c r="D11" s="58">
        <v>150000</v>
      </c>
      <c r="E11" s="97">
        <v>169000</v>
      </c>
      <c r="F11" s="58">
        <v>150000</v>
      </c>
    </row>
    <row r="12" spans="1:6" ht="12.6" customHeight="1" x14ac:dyDescent="0.25">
      <c r="A12" s="69">
        <v>3299</v>
      </c>
      <c r="B12" s="80" t="s">
        <v>640</v>
      </c>
      <c r="C12" s="100">
        <v>0</v>
      </c>
      <c r="D12" s="67">
        <v>150000</v>
      </c>
      <c r="E12" s="100">
        <v>0</v>
      </c>
      <c r="F12" s="67">
        <v>150000</v>
      </c>
    </row>
    <row r="13" spans="1:6" ht="12.6" customHeight="1" thickBot="1" x14ac:dyDescent="0.3">
      <c r="A13" s="69">
        <v>3421</v>
      </c>
      <c r="B13" s="80" t="s">
        <v>9</v>
      </c>
      <c r="C13" s="100">
        <v>18000</v>
      </c>
      <c r="D13" s="67">
        <v>1200000</v>
      </c>
      <c r="E13" s="100">
        <v>18000</v>
      </c>
      <c r="F13" s="67">
        <v>1230000</v>
      </c>
    </row>
    <row r="14" spans="1:6" ht="12.6" customHeight="1" thickBot="1" x14ac:dyDescent="0.3">
      <c r="A14" s="59"/>
      <c r="B14" s="48" t="s">
        <v>10</v>
      </c>
      <c r="C14" s="81">
        <f>SUM(C8:C13)</f>
        <v>215000</v>
      </c>
      <c r="D14" s="81">
        <f>SUM(D8:D13)</f>
        <v>27050000</v>
      </c>
      <c r="E14" s="81">
        <f>SUM(E8:E13)</f>
        <v>215000</v>
      </c>
      <c r="F14" s="61">
        <f>SUM(F8:F13)</f>
        <v>27430000</v>
      </c>
    </row>
    <row r="15" spans="1:6" ht="12.6" customHeight="1" x14ac:dyDescent="0.25">
      <c r="A15" s="55">
        <v>3311</v>
      </c>
      <c r="B15" s="62" t="s">
        <v>108</v>
      </c>
      <c r="C15" s="83">
        <v>0</v>
      </c>
      <c r="D15" s="56">
        <v>600000</v>
      </c>
      <c r="E15" s="83">
        <v>0</v>
      </c>
      <c r="F15" s="56">
        <v>600000</v>
      </c>
    </row>
    <row r="16" spans="1:6" ht="12.6" customHeight="1" x14ac:dyDescent="0.25">
      <c r="A16" s="57">
        <v>3319</v>
      </c>
      <c r="B16" s="51" t="s">
        <v>112</v>
      </c>
      <c r="C16" s="97">
        <v>0</v>
      </c>
      <c r="D16" s="58">
        <v>80000</v>
      </c>
      <c r="E16" s="97">
        <v>0</v>
      </c>
      <c r="F16" s="58">
        <v>80000</v>
      </c>
    </row>
    <row r="17" spans="1:6" ht="12.6" customHeight="1" x14ac:dyDescent="0.25">
      <c r="A17" s="57">
        <v>3322</v>
      </c>
      <c r="B17" s="51" t="s">
        <v>117</v>
      </c>
      <c r="C17" s="97">
        <v>0</v>
      </c>
      <c r="D17" s="58">
        <v>880000</v>
      </c>
      <c r="E17" s="97">
        <v>0</v>
      </c>
      <c r="F17" s="58">
        <v>880000</v>
      </c>
    </row>
    <row r="18" spans="1:6" ht="12.6" customHeight="1" x14ac:dyDescent="0.25">
      <c r="A18" s="57">
        <v>3326</v>
      </c>
      <c r="B18" s="51" t="s">
        <v>571</v>
      </c>
      <c r="C18" s="97">
        <v>0</v>
      </c>
      <c r="D18" s="58">
        <v>200000</v>
      </c>
      <c r="E18" s="97">
        <v>0</v>
      </c>
      <c r="F18" s="58">
        <v>200000</v>
      </c>
    </row>
    <row r="19" spans="1:6" ht="12.6" customHeight="1" x14ac:dyDescent="0.25">
      <c r="A19" s="57">
        <v>3392</v>
      </c>
      <c r="B19" s="51" t="s">
        <v>121</v>
      </c>
      <c r="C19" s="97">
        <v>0</v>
      </c>
      <c r="D19" s="58">
        <v>15200000</v>
      </c>
      <c r="E19" s="97">
        <v>0</v>
      </c>
      <c r="F19" s="58">
        <v>15600000</v>
      </c>
    </row>
    <row r="20" spans="1:6" ht="12.6" customHeight="1" thickBot="1" x14ac:dyDescent="0.3">
      <c r="A20" s="69">
        <v>3392</v>
      </c>
      <c r="B20" s="80" t="s">
        <v>482</v>
      </c>
      <c r="C20" s="100">
        <v>0</v>
      </c>
      <c r="D20" s="67">
        <v>1105000</v>
      </c>
      <c r="E20" s="100">
        <v>0</v>
      </c>
      <c r="F20" s="67">
        <v>1105000</v>
      </c>
    </row>
    <row r="21" spans="1:6" ht="12.6" customHeight="1" thickBot="1" x14ac:dyDescent="0.3">
      <c r="A21" s="59"/>
      <c r="B21" s="48" t="s">
        <v>11</v>
      </c>
      <c r="C21" s="81">
        <f>SUM(C16:C20)</f>
        <v>0</v>
      </c>
      <c r="D21" s="81">
        <f>SUM(D15:D20)</f>
        <v>18065000</v>
      </c>
      <c r="E21" s="81">
        <f>SUM(E16:E20)</f>
        <v>0</v>
      </c>
      <c r="F21" s="61">
        <f>SUM(F15:F20)</f>
        <v>18465000</v>
      </c>
    </row>
    <row r="22" spans="1:6" ht="12.6" customHeight="1" x14ac:dyDescent="0.25">
      <c r="A22" s="55">
        <v>3341</v>
      </c>
      <c r="B22" s="62" t="s">
        <v>483</v>
      </c>
      <c r="C22" s="83">
        <v>0</v>
      </c>
      <c r="D22" s="56">
        <v>1080000</v>
      </c>
      <c r="E22" s="83">
        <v>0</v>
      </c>
      <c r="F22" s="56">
        <v>1110000</v>
      </c>
    </row>
    <row r="23" spans="1:6" ht="12.6" customHeight="1" x14ac:dyDescent="0.25">
      <c r="A23" s="57">
        <v>3349</v>
      </c>
      <c r="B23" s="51" t="s">
        <v>127</v>
      </c>
      <c r="C23" s="97">
        <v>0</v>
      </c>
      <c r="D23" s="58">
        <v>410000</v>
      </c>
      <c r="E23" s="97">
        <v>0</v>
      </c>
      <c r="F23" s="58">
        <v>410000</v>
      </c>
    </row>
    <row r="24" spans="1:6" ht="12.6" customHeight="1" x14ac:dyDescent="0.25">
      <c r="A24" s="57">
        <v>3392</v>
      </c>
      <c r="B24" s="51" t="s">
        <v>129</v>
      </c>
      <c r="C24" s="97">
        <v>0</v>
      </c>
      <c r="D24" s="58">
        <v>250000</v>
      </c>
      <c r="E24" s="97">
        <v>0</v>
      </c>
      <c r="F24" s="58">
        <v>250000</v>
      </c>
    </row>
    <row r="25" spans="1:6" ht="12.6" customHeight="1" thickBot="1" x14ac:dyDescent="0.3">
      <c r="A25" s="69">
        <v>3399</v>
      </c>
      <c r="B25" s="80" t="s">
        <v>133</v>
      </c>
      <c r="C25" s="100">
        <v>0</v>
      </c>
      <c r="D25" s="67">
        <v>500000</v>
      </c>
      <c r="E25" s="100">
        <v>0</v>
      </c>
      <c r="F25" s="67">
        <v>500000</v>
      </c>
    </row>
    <row r="26" spans="1:6" ht="12.6" customHeight="1" thickBot="1" x14ac:dyDescent="0.3">
      <c r="A26" s="59"/>
      <c r="B26" s="48" t="s">
        <v>12</v>
      </c>
      <c r="C26" s="81">
        <v>0</v>
      </c>
      <c r="D26" s="81">
        <f>SUM(D22:D25)</f>
        <v>2240000</v>
      </c>
      <c r="E26" s="81">
        <v>0</v>
      </c>
      <c r="F26" s="61">
        <f>SUM(F22:F25)</f>
        <v>2270000</v>
      </c>
    </row>
    <row r="27" spans="1:6" ht="12.6" customHeight="1" x14ac:dyDescent="0.25">
      <c r="A27" s="55">
        <v>3412</v>
      </c>
      <c r="B27" s="62" t="s">
        <v>484</v>
      </c>
      <c r="C27" s="83">
        <v>0</v>
      </c>
      <c r="D27" s="56">
        <v>760000</v>
      </c>
      <c r="E27" s="83">
        <v>0</v>
      </c>
      <c r="F27" s="56">
        <v>760000</v>
      </c>
    </row>
    <row r="28" spans="1:6" ht="12.75" customHeight="1" x14ac:dyDescent="0.25">
      <c r="A28" s="57">
        <v>3419</v>
      </c>
      <c r="B28" s="51" t="s">
        <v>140</v>
      </c>
      <c r="C28" s="97">
        <v>0</v>
      </c>
      <c r="D28" s="58">
        <v>370000</v>
      </c>
      <c r="E28" s="97">
        <v>0</v>
      </c>
      <c r="F28" s="58">
        <v>370000</v>
      </c>
    </row>
    <row r="29" spans="1:6" ht="12.6" customHeight="1" x14ac:dyDescent="0.25">
      <c r="A29" s="57">
        <v>3419</v>
      </c>
      <c r="B29" s="51" t="s">
        <v>485</v>
      </c>
      <c r="C29" s="97">
        <v>0</v>
      </c>
      <c r="D29" s="58">
        <v>8350000</v>
      </c>
      <c r="E29" s="97">
        <v>0</v>
      </c>
      <c r="F29" s="58">
        <v>8350000</v>
      </c>
    </row>
    <row r="30" spans="1:6" ht="12.6" customHeight="1" x14ac:dyDescent="0.25">
      <c r="A30" s="57">
        <v>3419</v>
      </c>
      <c r="B30" s="51" t="s">
        <v>486</v>
      </c>
      <c r="C30" s="97">
        <v>0</v>
      </c>
      <c r="D30" s="58">
        <v>2520000</v>
      </c>
      <c r="E30" s="97">
        <v>0</v>
      </c>
      <c r="F30" s="58">
        <v>2520000</v>
      </c>
    </row>
    <row r="31" spans="1:6" ht="12.6" customHeight="1" thickBot="1" x14ac:dyDescent="0.3">
      <c r="A31" s="69">
        <v>3429</v>
      </c>
      <c r="B31" s="80" t="s">
        <v>487</v>
      </c>
      <c r="C31" s="100">
        <v>0</v>
      </c>
      <c r="D31" s="67">
        <v>4015000</v>
      </c>
      <c r="E31" s="100">
        <v>0</v>
      </c>
      <c r="F31" s="67">
        <v>4015000</v>
      </c>
    </row>
    <row r="32" spans="1:6" ht="12.6" customHeight="1" thickBot="1" x14ac:dyDescent="0.3">
      <c r="A32" s="59"/>
      <c r="B32" s="48" t="s">
        <v>13</v>
      </c>
      <c r="C32" s="81">
        <v>0</v>
      </c>
      <c r="D32" s="81">
        <f>SUM(D27:D31)</f>
        <v>16015000</v>
      </c>
      <c r="E32" s="81">
        <v>0</v>
      </c>
      <c r="F32" s="61">
        <f>SUM(F27:F31)</f>
        <v>16015000</v>
      </c>
    </row>
    <row r="33" spans="1:6" ht="12.6" customHeight="1" x14ac:dyDescent="0.25">
      <c r="A33" s="55">
        <v>4339</v>
      </c>
      <c r="B33" s="62" t="s">
        <v>524</v>
      </c>
      <c r="C33" s="83">
        <v>0</v>
      </c>
      <c r="D33" s="56">
        <v>300000</v>
      </c>
      <c r="E33" s="83">
        <v>0</v>
      </c>
      <c r="F33" s="56">
        <v>300000</v>
      </c>
    </row>
    <row r="34" spans="1:6" ht="12.6" customHeight="1" x14ac:dyDescent="0.25">
      <c r="A34" s="57">
        <v>4341</v>
      </c>
      <c r="B34" s="51" t="s">
        <v>622</v>
      </c>
      <c r="C34" s="97">
        <v>0</v>
      </c>
      <c r="D34" s="58">
        <v>300000</v>
      </c>
      <c r="E34" s="97">
        <v>0</v>
      </c>
      <c r="F34" s="58">
        <v>300000</v>
      </c>
    </row>
    <row r="35" spans="1:6" ht="12.6" customHeight="1" x14ac:dyDescent="0.25">
      <c r="A35" s="57">
        <v>4357</v>
      </c>
      <c r="B35" s="51" t="s">
        <v>166</v>
      </c>
      <c r="C35" s="97">
        <v>0</v>
      </c>
      <c r="D35" s="58">
        <v>9000000</v>
      </c>
      <c r="E35" s="97">
        <v>0</v>
      </c>
      <c r="F35" s="58">
        <v>9000000</v>
      </c>
    </row>
    <row r="36" spans="1:6" ht="12.6" customHeight="1" x14ac:dyDescent="0.25">
      <c r="A36" s="57">
        <v>4359</v>
      </c>
      <c r="B36" s="51" t="s">
        <v>180</v>
      </c>
      <c r="C36" s="97">
        <v>0</v>
      </c>
      <c r="D36" s="58">
        <v>580000</v>
      </c>
      <c r="E36" s="97">
        <v>0</v>
      </c>
      <c r="F36" s="58">
        <v>580000</v>
      </c>
    </row>
    <row r="37" spans="1:6" ht="12.6" customHeight="1" x14ac:dyDescent="0.25">
      <c r="A37" s="57">
        <v>4374</v>
      </c>
      <c r="B37" s="51" t="s">
        <v>507</v>
      </c>
      <c r="C37" s="97">
        <v>0</v>
      </c>
      <c r="D37" s="58">
        <v>300000</v>
      </c>
      <c r="E37" s="97">
        <v>0</v>
      </c>
      <c r="F37" s="58">
        <v>300000</v>
      </c>
    </row>
    <row r="38" spans="1:6" ht="12.6" customHeight="1" x14ac:dyDescent="0.25">
      <c r="A38" s="57">
        <v>4379</v>
      </c>
      <c r="B38" s="51" t="s">
        <v>814</v>
      </c>
      <c r="C38" s="97">
        <v>0</v>
      </c>
      <c r="D38" s="58">
        <v>600000</v>
      </c>
      <c r="E38" s="97">
        <v>0</v>
      </c>
      <c r="F38" s="58">
        <v>600000</v>
      </c>
    </row>
    <row r="39" spans="1:6" ht="12.6" customHeight="1" x14ac:dyDescent="0.25">
      <c r="A39" s="57">
        <v>4399</v>
      </c>
      <c r="B39" s="51" t="s">
        <v>488</v>
      </c>
      <c r="C39" s="97">
        <v>0</v>
      </c>
      <c r="D39" s="58">
        <v>180000</v>
      </c>
      <c r="E39" s="97">
        <v>0</v>
      </c>
      <c r="F39" s="58">
        <v>180000</v>
      </c>
    </row>
    <row r="40" spans="1:6" ht="12.6" customHeight="1" thickBot="1" x14ac:dyDescent="0.3">
      <c r="A40" s="69">
        <v>6171</v>
      </c>
      <c r="B40" s="80" t="s">
        <v>489</v>
      </c>
      <c r="C40" s="100">
        <v>6500000</v>
      </c>
      <c r="D40" s="67">
        <v>560000</v>
      </c>
      <c r="E40" s="100">
        <v>6500000</v>
      </c>
      <c r="F40" s="67">
        <v>560000</v>
      </c>
    </row>
    <row r="41" spans="1:6" ht="12.6" customHeight="1" thickBot="1" x14ac:dyDescent="0.3">
      <c r="A41" s="59"/>
      <c r="B41" s="48" t="s">
        <v>14</v>
      </c>
      <c r="C41" s="81">
        <f>SUM(C33:C40)</f>
        <v>6500000</v>
      </c>
      <c r="D41" s="81">
        <f>SUM(D33:D40)</f>
        <v>11820000</v>
      </c>
      <c r="E41" s="81">
        <f>SUM(E33:E40)</f>
        <v>6500000</v>
      </c>
      <c r="F41" s="61">
        <f>SUM(F33:F40)</f>
        <v>11820000</v>
      </c>
    </row>
    <row r="42" spans="1:6" ht="12.6" customHeight="1" x14ac:dyDescent="0.25">
      <c r="A42" s="55">
        <v>3612</v>
      </c>
      <c r="B42" s="62" t="s">
        <v>218</v>
      </c>
      <c r="C42" s="83">
        <v>5340000</v>
      </c>
      <c r="D42" s="56">
        <v>6353000</v>
      </c>
      <c r="E42" s="83">
        <v>5340000</v>
      </c>
      <c r="F42" s="56">
        <v>6353000</v>
      </c>
    </row>
    <row r="43" spans="1:6" ht="12.6" customHeight="1" x14ac:dyDescent="0.25">
      <c r="A43" s="57">
        <v>3613</v>
      </c>
      <c r="B43" s="51" t="s">
        <v>230</v>
      </c>
      <c r="C43" s="97">
        <v>4075000</v>
      </c>
      <c r="D43" s="58">
        <v>4707000</v>
      </c>
      <c r="E43" s="97">
        <v>4075000</v>
      </c>
      <c r="F43" s="58">
        <v>4707000</v>
      </c>
    </row>
    <row r="44" spans="1:6" ht="12.6" customHeight="1" thickBot="1" x14ac:dyDescent="0.3">
      <c r="A44" s="69">
        <v>3639</v>
      </c>
      <c r="B44" s="80" t="s">
        <v>20</v>
      </c>
      <c r="C44" s="100">
        <v>1700000</v>
      </c>
      <c r="D44" s="67">
        <v>950000</v>
      </c>
      <c r="E44" s="100">
        <v>1700000</v>
      </c>
      <c r="F44" s="67">
        <v>950000</v>
      </c>
    </row>
    <row r="45" spans="1:6" ht="12.6" customHeight="1" thickBot="1" x14ac:dyDescent="0.3">
      <c r="A45" s="59"/>
      <c r="B45" s="48" t="s">
        <v>21</v>
      </c>
      <c r="C45" s="81">
        <f>SUM(C42:C44)</f>
        <v>11115000</v>
      </c>
      <c r="D45" s="81">
        <f>SUM(D42:D44)</f>
        <v>12010000</v>
      </c>
      <c r="E45" s="81">
        <f>SUM(E42:E44)</f>
        <v>11115000</v>
      </c>
      <c r="F45" s="61">
        <f>SUM(F42:F44)</f>
        <v>12010000</v>
      </c>
    </row>
    <row r="46" spans="1:6" ht="12.6" customHeight="1" x14ac:dyDescent="0.25">
      <c r="A46" s="55">
        <v>2212</v>
      </c>
      <c r="B46" s="62" t="s">
        <v>249</v>
      </c>
      <c r="C46" s="83">
        <v>0</v>
      </c>
      <c r="D46" s="56">
        <v>12800000</v>
      </c>
      <c r="E46" s="83">
        <v>0</v>
      </c>
      <c r="F46" s="56">
        <v>13000000</v>
      </c>
    </row>
    <row r="47" spans="1:6" ht="12.6" customHeight="1" x14ac:dyDescent="0.25">
      <c r="A47" s="57">
        <v>2219</v>
      </c>
      <c r="B47" s="51" t="s">
        <v>251</v>
      </c>
      <c r="C47" s="97">
        <v>2700000</v>
      </c>
      <c r="D47" s="58">
        <v>1600000</v>
      </c>
      <c r="E47" s="97">
        <v>2700000</v>
      </c>
      <c r="F47" s="58">
        <v>1600000</v>
      </c>
    </row>
    <row r="48" spans="1:6" ht="12.6" customHeight="1" thickBot="1" x14ac:dyDescent="0.3">
      <c r="A48" s="69">
        <v>2219</v>
      </c>
      <c r="B48" s="80" t="s">
        <v>572</v>
      </c>
      <c r="C48" s="100">
        <v>0</v>
      </c>
      <c r="D48" s="67">
        <v>7900000</v>
      </c>
      <c r="E48" s="100">
        <v>0</v>
      </c>
      <c r="F48" s="67">
        <v>8000000</v>
      </c>
    </row>
    <row r="49" spans="1:6" ht="12.6" customHeight="1" thickBot="1" x14ac:dyDescent="0.3">
      <c r="A49" s="59"/>
      <c r="B49" s="48" t="s">
        <v>22</v>
      </c>
      <c r="C49" s="81">
        <f>SUM(C46:C48)</f>
        <v>2700000</v>
      </c>
      <c r="D49" s="81">
        <f>SUM(D46:D48)</f>
        <v>22300000</v>
      </c>
      <c r="E49" s="81">
        <f>SUM(E46:E48)</f>
        <v>2700000</v>
      </c>
      <c r="F49" s="61">
        <f>SUM(F46:F48)</f>
        <v>22600000</v>
      </c>
    </row>
    <row r="50" spans="1:6" ht="12.6" customHeight="1" x14ac:dyDescent="0.25">
      <c r="A50" s="55">
        <v>2223</v>
      </c>
      <c r="B50" s="62" t="s">
        <v>259</v>
      </c>
      <c r="C50" s="83">
        <v>0</v>
      </c>
      <c r="D50" s="56">
        <v>95000</v>
      </c>
      <c r="E50" s="83">
        <v>0</v>
      </c>
      <c r="F50" s="56">
        <v>95000</v>
      </c>
    </row>
    <row r="51" spans="1:6" ht="12.6" customHeight="1" thickBot="1" x14ac:dyDescent="0.3">
      <c r="A51" s="69">
        <v>2292</v>
      </c>
      <c r="B51" s="80" t="s">
        <v>261</v>
      </c>
      <c r="C51" s="100">
        <v>0</v>
      </c>
      <c r="D51" s="67">
        <v>17505000</v>
      </c>
      <c r="E51" s="100">
        <v>0</v>
      </c>
      <c r="F51" s="67">
        <v>18005000</v>
      </c>
    </row>
    <row r="52" spans="1:6" ht="12.6" customHeight="1" thickBot="1" x14ac:dyDescent="0.3">
      <c r="A52" s="59"/>
      <c r="B52" s="48" t="s">
        <v>23</v>
      </c>
      <c r="C52" s="81">
        <v>0</v>
      </c>
      <c r="D52" s="81">
        <f>SUM(D50:D51)</f>
        <v>17600000</v>
      </c>
      <c r="E52" s="81">
        <v>0</v>
      </c>
      <c r="F52" s="61">
        <f>SUM(F50:F51)</f>
        <v>18100000</v>
      </c>
    </row>
    <row r="53" spans="1:6" ht="12.6" customHeight="1" x14ac:dyDescent="0.25">
      <c r="A53" s="55">
        <v>2141</v>
      </c>
      <c r="B53" s="129" t="s">
        <v>490</v>
      </c>
      <c r="C53" s="83">
        <v>80000</v>
      </c>
      <c r="D53" s="56">
        <v>140000</v>
      </c>
      <c r="E53" s="83">
        <v>80000</v>
      </c>
      <c r="F53" s="56">
        <v>140000</v>
      </c>
    </row>
    <row r="54" spans="1:6" ht="12.6" customHeight="1" x14ac:dyDescent="0.25">
      <c r="A54" s="57">
        <v>2169</v>
      </c>
      <c r="B54" s="51" t="s">
        <v>270</v>
      </c>
      <c r="C54" s="97">
        <v>0</v>
      </c>
      <c r="D54" s="58">
        <v>200000</v>
      </c>
      <c r="E54" s="97">
        <v>0</v>
      </c>
      <c r="F54" s="58">
        <v>200000</v>
      </c>
    </row>
    <row r="55" spans="1:6" ht="12.6" customHeight="1" x14ac:dyDescent="0.25">
      <c r="A55" s="57">
        <v>3631</v>
      </c>
      <c r="B55" s="51" t="s">
        <v>272</v>
      </c>
      <c r="C55" s="97">
        <v>0</v>
      </c>
      <c r="D55" s="58">
        <v>9100000</v>
      </c>
      <c r="E55" s="97">
        <v>0</v>
      </c>
      <c r="F55" s="58">
        <v>9100000</v>
      </c>
    </row>
    <row r="56" spans="1:6" ht="12.6" customHeight="1" x14ac:dyDescent="0.25">
      <c r="A56" s="57">
        <v>3632</v>
      </c>
      <c r="B56" s="51" t="s">
        <v>25</v>
      </c>
      <c r="C56" s="97">
        <v>800000</v>
      </c>
      <c r="D56" s="58">
        <v>3300000</v>
      </c>
      <c r="E56" s="97">
        <v>800000</v>
      </c>
      <c r="F56" s="58">
        <v>3400000</v>
      </c>
    </row>
    <row r="57" spans="1:6" ht="12.6" customHeight="1" x14ac:dyDescent="0.25">
      <c r="A57" s="57">
        <v>3635</v>
      </c>
      <c r="B57" s="51" t="s">
        <v>288</v>
      </c>
      <c r="C57" s="97">
        <v>0</v>
      </c>
      <c r="D57" s="58">
        <v>470000</v>
      </c>
      <c r="E57" s="97">
        <v>0</v>
      </c>
      <c r="F57" s="58">
        <v>470000</v>
      </c>
    </row>
    <row r="58" spans="1:6" ht="12.6" customHeight="1" x14ac:dyDescent="0.25">
      <c r="A58" s="57">
        <v>3636</v>
      </c>
      <c r="B58" s="51" t="s">
        <v>626</v>
      </c>
      <c r="C58" s="97">
        <v>0</v>
      </c>
      <c r="D58" s="58">
        <v>825000</v>
      </c>
      <c r="E58" s="97">
        <v>0</v>
      </c>
      <c r="F58" s="58">
        <v>825000</v>
      </c>
    </row>
    <row r="59" spans="1:6" ht="12.6" customHeight="1" x14ac:dyDescent="0.25">
      <c r="A59" s="57">
        <v>3636</v>
      </c>
      <c r="B59" s="51" t="s">
        <v>627</v>
      </c>
      <c r="C59" s="96">
        <v>0</v>
      </c>
      <c r="D59" s="58">
        <v>665000</v>
      </c>
      <c r="E59" s="96">
        <v>0</v>
      </c>
      <c r="F59" s="58">
        <v>665000</v>
      </c>
    </row>
    <row r="60" spans="1:6" ht="12.6" customHeight="1" x14ac:dyDescent="0.25">
      <c r="A60" s="57">
        <v>3639</v>
      </c>
      <c r="B60" s="51" t="s">
        <v>628</v>
      </c>
      <c r="C60" s="97">
        <v>0</v>
      </c>
      <c r="D60" s="58">
        <v>350000</v>
      </c>
      <c r="E60" s="97">
        <v>0</v>
      </c>
      <c r="F60" s="58">
        <v>350000</v>
      </c>
    </row>
    <row r="61" spans="1:6" ht="12.6" customHeight="1" x14ac:dyDescent="0.25">
      <c r="A61" s="57">
        <v>3699</v>
      </c>
      <c r="B61" s="51" t="s">
        <v>506</v>
      </c>
      <c r="C61" s="97">
        <v>0</v>
      </c>
      <c r="D61" s="58">
        <v>2200000</v>
      </c>
      <c r="E61" s="97">
        <v>0</v>
      </c>
      <c r="F61" s="58">
        <v>2200000</v>
      </c>
    </row>
    <row r="62" spans="1:6" ht="12.6" customHeight="1" thickBot="1" x14ac:dyDescent="0.3">
      <c r="A62" s="69">
        <v>3745</v>
      </c>
      <c r="B62" s="80" t="s">
        <v>307</v>
      </c>
      <c r="C62" s="100">
        <v>0</v>
      </c>
      <c r="D62" s="67">
        <v>12500000</v>
      </c>
      <c r="E62" s="100">
        <v>0</v>
      </c>
      <c r="F62" s="67">
        <v>12700000</v>
      </c>
    </row>
    <row r="63" spans="1:6" ht="12.6" customHeight="1" thickBot="1" x14ac:dyDescent="0.3">
      <c r="A63" s="59"/>
      <c r="B63" s="48" t="s">
        <v>26</v>
      </c>
      <c r="C63" s="81">
        <f>SUM(C53:C62)</f>
        <v>880000</v>
      </c>
      <c r="D63" s="81">
        <f>SUM(D53:D62)</f>
        <v>29750000</v>
      </c>
      <c r="E63" s="81">
        <f>SUM(E53:E62)</f>
        <v>880000</v>
      </c>
      <c r="F63" s="61">
        <f>SUM(F53:F62)</f>
        <v>30050000</v>
      </c>
    </row>
    <row r="64" spans="1:6" ht="12.6" customHeight="1" x14ac:dyDescent="0.25">
      <c r="A64" s="70"/>
      <c r="B64" s="71" t="s">
        <v>491</v>
      </c>
      <c r="C64" s="120">
        <v>10400000</v>
      </c>
      <c r="D64" s="72">
        <v>0</v>
      </c>
      <c r="E64" s="120">
        <v>10400000</v>
      </c>
      <c r="F64" s="72">
        <v>0</v>
      </c>
    </row>
    <row r="65" spans="1:6" ht="12.6" customHeight="1" x14ac:dyDescent="0.25">
      <c r="A65" s="57">
        <v>3722</v>
      </c>
      <c r="B65" s="51" t="s">
        <v>319</v>
      </c>
      <c r="C65" s="58">
        <v>0</v>
      </c>
      <c r="D65" s="58">
        <v>15000000</v>
      </c>
      <c r="E65" s="58">
        <v>0</v>
      </c>
      <c r="F65" s="58">
        <v>15200000</v>
      </c>
    </row>
    <row r="66" spans="1:6" ht="12.6" customHeight="1" x14ac:dyDescent="0.25">
      <c r="A66" s="64">
        <v>3723</v>
      </c>
      <c r="B66" s="96" t="s">
        <v>492</v>
      </c>
      <c r="C66" s="58">
        <v>180000</v>
      </c>
      <c r="D66" s="96">
        <v>0</v>
      </c>
      <c r="E66" s="58">
        <v>180000</v>
      </c>
      <c r="F66" s="96">
        <v>0</v>
      </c>
    </row>
    <row r="67" spans="1:6" ht="12.6" customHeight="1" x14ac:dyDescent="0.25">
      <c r="A67" s="57">
        <v>3724</v>
      </c>
      <c r="B67" s="51" t="s">
        <v>573</v>
      </c>
      <c r="C67" s="58">
        <v>0</v>
      </c>
      <c r="D67" s="58">
        <v>60000</v>
      </c>
      <c r="E67" s="58">
        <v>0</v>
      </c>
      <c r="F67" s="58">
        <v>60000</v>
      </c>
    </row>
    <row r="68" spans="1:6" ht="12.6" customHeight="1" x14ac:dyDescent="0.25">
      <c r="A68" s="57">
        <v>3725</v>
      </c>
      <c r="B68" s="51" t="s">
        <v>29</v>
      </c>
      <c r="C68" s="58">
        <v>1900000</v>
      </c>
      <c r="D68" s="58">
        <v>13000000</v>
      </c>
      <c r="E68" s="58">
        <v>1900000</v>
      </c>
      <c r="F68" s="58">
        <v>13100000</v>
      </c>
    </row>
    <row r="69" spans="1:6" ht="12.6" customHeight="1" x14ac:dyDescent="0.25">
      <c r="A69" s="57">
        <v>3727</v>
      </c>
      <c r="B69" s="51" t="s">
        <v>332</v>
      </c>
      <c r="C69" s="97">
        <v>0</v>
      </c>
      <c r="D69" s="58">
        <v>60000</v>
      </c>
      <c r="E69" s="97">
        <v>0</v>
      </c>
      <c r="F69" s="58">
        <v>60000</v>
      </c>
    </row>
    <row r="70" spans="1:6" ht="12.6" customHeight="1" thickBot="1" x14ac:dyDescent="0.3">
      <c r="A70" s="69">
        <v>3729</v>
      </c>
      <c r="B70" s="80" t="s">
        <v>336</v>
      </c>
      <c r="C70" s="100">
        <v>0</v>
      </c>
      <c r="D70" s="67">
        <v>120000</v>
      </c>
      <c r="E70" s="100">
        <v>0</v>
      </c>
      <c r="F70" s="67">
        <v>120000</v>
      </c>
    </row>
    <row r="71" spans="1:6" ht="12.6" customHeight="1" thickBot="1" x14ac:dyDescent="0.3">
      <c r="A71" s="59"/>
      <c r="B71" s="48" t="s">
        <v>30</v>
      </c>
      <c r="C71" s="81">
        <f>SUM(C64:C70)</f>
        <v>12480000</v>
      </c>
      <c r="D71" s="81">
        <f>SUM(D64:D70)</f>
        <v>28240000</v>
      </c>
      <c r="E71" s="81">
        <f>SUM(E64:E70)</f>
        <v>12480000</v>
      </c>
      <c r="F71" s="61">
        <f>SUM(F64:F70)</f>
        <v>28540000</v>
      </c>
    </row>
    <row r="72" spans="1:6" ht="12.6" customHeight="1" x14ac:dyDescent="0.25">
      <c r="A72" s="55">
        <v>5273</v>
      </c>
      <c r="B72" s="62" t="s">
        <v>493</v>
      </c>
      <c r="C72" s="83"/>
      <c r="D72" s="56">
        <v>20000</v>
      </c>
      <c r="E72" s="83"/>
      <c r="F72" s="56">
        <v>20000</v>
      </c>
    </row>
    <row r="73" spans="1:6" ht="12.6" customHeight="1" thickBot="1" x14ac:dyDescent="0.3">
      <c r="A73" s="69">
        <v>5512</v>
      </c>
      <c r="B73" s="80" t="s">
        <v>367</v>
      </c>
      <c r="C73" s="100">
        <v>40000</v>
      </c>
      <c r="D73" s="67">
        <v>1380000</v>
      </c>
      <c r="E73" s="100">
        <v>40000</v>
      </c>
      <c r="F73" s="67">
        <v>1380000</v>
      </c>
    </row>
    <row r="74" spans="1:6" ht="12.6" customHeight="1" thickBot="1" x14ac:dyDescent="0.3">
      <c r="A74" s="59"/>
      <c r="B74" s="48" t="s">
        <v>32</v>
      </c>
      <c r="C74" s="81">
        <f>SUM(C72:C73)</f>
        <v>40000</v>
      </c>
      <c r="D74" s="81">
        <f>SUM(D72:D73)</f>
        <v>1400000</v>
      </c>
      <c r="E74" s="81">
        <f>SUM(E72:E73)</f>
        <v>40000</v>
      </c>
      <c r="F74" s="61">
        <f>SUM(F72:F73)</f>
        <v>1400000</v>
      </c>
    </row>
    <row r="75" spans="1:6" ht="12.6" customHeight="1" thickBot="1" x14ac:dyDescent="0.3">
      <c r="A75" s="114">
        <v>5311</v>
      </c>
      <c r="B75" s="115" t="s">
        <v>494</v>
      </c>
      <c r="C75" s="121">
        <v>250000</v>
      </c>
      <c r="D75" s="122">
        <v>22300000</v>
      </c>
      <c r="E75" s="121">
        <v>250000</v>
      </c>
      <c r="F75" s="122">
        <v>22900000</v>
      </c>
    </row>
    <row r="76" spans="1:6" ht="12.6" customHeight="1" thickBot="1" x14ac:dyDescent="0.3">
      <c r="A76" s="59"/>
      <c r="B76" s="48" t="s">
        <v>36</v>
      </c>
      <c r="C76" s="81">
        <f>SUM(C75)</f>
        <v>250000</v>
      </c>
      <c r="D76" s="81">
        <f>SUM(D75)</f>
        <v>22300000</v>
      </c>
      <c r="E76" s="81">
        <f>SUM(E75)</f>
        <v>250000</v>
      </c>
      <c r="F76" s="61">
        <f>SUM(F75)</f>
        <v>22900000</v>
      </c>
    </row>
    <row r="77" spans="1:6" ht="12.6" customHeight="1" x14ac:dyDescent="0.25">
      <c r="A77" s="70"/>
      <c r="B77" s="71" t="s">
        <v>563</v>
      </c>
      <c r="C77" s="72"/>
      <c r="D77" s="72">
        <v>955000</v>
      </c>
      <c r="E77" s="72"/>
      <c r="F77" s="72">
        <v>955000</v>
      </c>
    </row>
    <row r="78" spans="1:6" ht="12.6" customHeight="1" x14ac:dyDescent="0.25">
      <c r="A78" s="73"/>
      <c r="B78" s="68" t="s">
        <v>564</v>
      </c>
      <c r="C78" s="74"/>
      <c r="D78" s="74">
        <v>145000</v>
      </c>
      <c r="E78" s="74"/>
      <c r="F78" s="74">
        <v>145000</v>
      </c>
    </row>
    <row r="79" spans="1:6" ht="12.6" customHeight="1" x14ac:dyDescent="0.25">
      <c r="A79" s="73"/>
      <c r="B79" s="68" t="s">
        <v>565</v>
      </c>
      <c r="C79" s="74"/>
      <c r="D79" s="74">
        <v>130000</v>
      </c>
      <c r="E79" s="74"/>
      <c r="F79" s="74">
        <v>130000</v>
      </c>
    </row>
    <row r="80" spans="1:6" ht="12.6" customHeight="1" x14ac:dyDescent="0.25">
      <c r="A80" s="73"/>
      <c r="B80" s="68" t="s">
        <v>566</v>
      </c>
      <c r="C80" s="74"/>
      <c r="D80" s="74">
        <v>260000</v>
      </c>
      <c r="E80" s="74"/>
      <c r="F80" s="74">
        <v>260000</v>
      </c>
    </row>
    <row r="81" spans="1:9" ht="12.6" customHeight="1" x14ac:dyDescent="0.25">
      <c r="A81" s="73"/>
      <c r="B81" s="68" t="s">
        <v>568</v>
      </c>
      <c r="C81" s="74"/>
      <c r="D81" s="74">
        <v>130000</v>
      </c>
      <c r="E81" s="74"/>
      <c r="F81" s="74">
        <v>130000</v>
      </c>
    </row>
    <row r="82" spans="1:9" ht="12.6" customHeight="1" x14ac:dyDescent="0.25">
      <c r="A82" s="73"/>
      <c r="B82" s="68" t="s">
        <v>569</v>
      </c>
      <c r="C82" s="74"/>
      <c r="D82" s="74">
        <v>140000</v>
      </c>
      <c r="E82" s="74"/>
      <c r="F82" s="74">
        <v>140000</v>
      </c>
    </row>
    <row r="83" spans="1:9" ht="12.6" customHeight="1" x14ac:dyDescent="0.25">
      <c r="A83" s="73"/>
      <c r="B83" s="68" t="s">
        <v>567</v>
      </c>
      <c r="C83" s="74"/>
      <c r="D83" s="74">
        <v>390000</v>
      </c>
      <c r="E83" s="74"/>
      <c r="F83" s="74">
        <v>390000</v>
      </c>
    </row>
    <row r="84" spans="1:9" ht="12.6" customHeight="1" thickBot="1" x14ac:dyDescent="0.3">
      <c r="A84" s="69"/>
      <c r="B84" s="192" t="s">
        <v>570</v>
      </c>
      <c r="C84" s="100"/>
      <c r="D84" s="67">
        <v>200000</v>
      </c>
      <c r="E84" s="100"/>
      <c r="F84" s="67">
        <v>200000</v>
      </c>
    </row>
    <row r="85" spans="1:9" ht="12.6" customHeight="1" thickBot="1" x14ac:dyDescent="0.3">
      <c r="A85" s="60"/>
      <c r="B85" s="48" t="s">
        <v>37</v>
      </c>
      <c r="C85" s="81">
        <v>0</v>
      </c>
      <c r="D85" s="81">
        <f>SUM(D77:D84)</f>
        <v>2350000</v>
      </c>
      <c r="E85" s="81">
        <v>0</v>
      </c>
      <c r="F85" s="81">
        <f>SUM(F77:F84)</f>
        <v>2350000</v>
      </c>
    </row>
    <row r="86" spans="1:9" ht="12.6" customHeight="1" x14ac:dyDescent="0.25">
      <c r="A86" s="70">
        <v>2299</v>
      </c>
      <c r="B86" s="71" t="s">
        <v>495</v>
      </c>
      <c r="C86" s="72">
        <v>14000000</v>
      </c>
      <c r="D86" s="72">
        <v>0</v>
      </c>
      <c r="E86" s="72">
        <v>14000000</v>
      </c>
      <c r="F86" s="72">
        <v>0</v>
      </c>
    </row>
    <row r="87" spans="1:9" ht="12.6" customHeight="1" x14ac:dyDescent="0.25">
      <c r="A87" s="73">
        <v>5311</v>
      </c>
      <c r="B87" s="68" t="s">
        <v>496</v>
      </c>
      <c r="C87" s="74">
        <v>130000</v>
      </c>
      <c r="D87" s="74">
        <v>0</v>
      </c>
      <c r="E87" s="74">
        <v>130000</v>
      </c>
      <c r="F87" s="74">
        <v>0</v>
      </c>
    </row>
    <row r="88" spans="1:9" ht="12.6" customHeight="1" x14ac:dyDescent="0.25">
      <c r="A88" s="64">
        <v>6112</v>
      </c>
      <c r="B88" s="65" t="s">
        <v>497</v>
      </c>
      <c r="C88" s="97">
        <v>0</v>
      </c>
      <c r="D88" s="78">
        <v>6300000</v>
      </c>
      <c r="E88" s="97">
        <v>0</v>
      </c>
      <c r="F88" s="78">
        <v>6500000</v>
      </c>
    </row>
    <row r="89" spans="1:9" ht="12.6" customHeight="1" x14ac:dyDescent="0.25">
      <c r="A89" s="64">
        <v>6171</v>
      </c>
      <c r="B89" s="65" t="s">
        <v>498</v>
      </c>
      <c r="C89" s="97">
        <v>0</v>
      </c>
      <c r="D89" s="78">
        <v>82500000</v>
      </c>
      <c r="E89" s="97">
        <v>0</v>
      </c>
      <c r="F89" s="78">
        <v>85000000</v>
      </c>
      <c r="I89" s="108"/>
    </row>
    <row r="90" spans="1:9" ht="12.6" customHeight="1" x14ac:dyDescent="0.25">
      <c r="A90" s="57">
        <v>6171</v>
      </c>
      <c r="B90" s="51" t="s">
        <v>415</v>
      </c>
      <c r="C90" s="97">
        <v>0</v>
      </c>
      <c r="D90" s="58">
        <v>1050000</v>
      </c>
      <c r="E90" s="97">
        <v>0</v>
      </c>
      <c r="F90" s="58">
        <v>1050000</v>
      </c>
    </row>
    <row r="91" spans="1:9" ht="12.6" customHeight="1" x14ac:dyDescent="0.25">
      <c r="A91" s="57">
        <v>6171</v>
      </c>
      <c r="B91" s="51" t="s">
        <v>629</v>
      </c>
      <c r="C91" s="97">
        <v>0</v>
      </c>
      <c r="D91" s="58">
        <v>11000000</v>
      </c>
      <c r="E91" s="97">
        <v>0</v>
      </c>
      <c r="F91" s="58">
        <v>11200000</v>
      </c>
    </row>
    <row r="92" spans="1:9" ht="12.6" customHeight="1" x14ac:dyDescent="0.25">
      <c r="A92" s="57">
        <v>6171</v>
      </c>
      <c r="B92" s="51" t="s">
        <v>630</v>
      </c>
      <c r="C92" s="97">
        <v>0</v>
      </c>
      <c r="D92" s="58">
        <v>5000000</v>
      </c>
      <c r="E92" s="97">
        <v>0</v>
      </c>
      <c r="F92" s="58">
        <v>5100000</v>
      </c>
    </row>
    <row r="93" spans="1:9" ht="12.6" customHeight="1" x14ac:dyDescent="0.25">
      <c r="A93" s="57">
        <v>6171</v>
      </c>
      <c r="B93" s="51" t="s">
        <v>433</v>
      </c>
      <c r="C93" s="97">
        <v>0</v>
      </c>
      <c r="D93" s="58">
        <v>3700000</v>
      </c>
      <c r="E93" s="97">
        <v>0</v>
      </c>
      <c r="F93" s="58">
        <v>3800000</v>
      </c>
    </row>
    <row r="94" spans="1:9" ht="12.6" customHeight="1" x14ac:dyDescent="0.25">
      <c r="A94" s="57">
        <v>6171</v>
      </c>
      <c r="B94" s="51" t="s">
        <v>442</v>
      </c>
      <c r="C94" s="97">
        <v>70000</v>
      </c>
      <c r="D94" s="58">
        <v>2850000</v>
      </c>
      <c r="E94" s="97">
        <v>70000</v>
      </c>
      <c r="F94" s="58">
        <v>2950000</v>
      </c>
      <c r="I94" s="108"/>
    </row>
    <row r="95" spans="1:9" ht="12.6" customHeight="1" x14ac:dyDescent="0.25">
      <c r="A95" s="57">
        <v>6330</v>
      </c>
      <c r="B95" s="51" t="s">
        <v>499</v>
      </c>
      <c r="C95" s="97">
        <v>2780000</v>
      </c>
      <c r="D95" s="58">
        <v>2780000</v>
      </c>
      <c r="E95" s="97">
        <v>2880000</v>
      </c>
      <c r="F95" s="58">
        <v>2880000</v>
      </c>
    </row>
    <row r="96" spans="1:9" ht="12.6" customHeight="1" x14ac:dyDescent="0.25">
      <c r="A96" s="64">
        <v>6171</v>
      </c>
      <c r="B96" s="65" t="s">
        <v>445</v>
      </c>
      <c r="C96" s="97">
        <v>0</v>
      </c>
      <c r="D96" s="78">
        <v>120000</v>
      </c>
      <c r="E96" s="97">
        <v>0</v>
      </c>
      <c r="F96" s="78">
        <v>120000</v>
      </c>
    </row>
    <row r="97" spans="1:6" ht="12.6" customHeight="1" thickBot="1" x14ac:dyDescent="0.3">
      <c r="A97" s="98"/>
      <c r="B97" s="101" t="s">
        <v>500</v>
      </c>
      <c r="C97" s="100">
        <v>38300000</v>
      </c>
      <c r="D97" s="110">
        <v>0</v>
      </c>
      <c r="E97" s="100">
        <v>38300000</v>
      </c>
      <c r="F97" s="110">
        <v>0</v>
      </c>
    </row>
    <row r="98" spans="1:6" ht="12.6" customHeight="1" thickBot="1" x14ac:dyDescent="0.3">
      <c r="A98" s="59"/>
      <c r="B98" s="48" t="s">
        <v>47</v>
      </c>
      <c r="C98" s="81">
        <f>SUM(C86:C97)</f>
        <v>55280000</v>
      </c>
      <c r="D98" s="81">
        <f>SUM(D88:D97)</f>
        <v>115300000</v>
      </c>
      <c r="E98" s="81">
        <f>SUM(E86:E97)</f>
        <v>55380000</v>
      </c>
      <c r="F98" s="61">
        <f>SUM(F88:F97)</f>
        <v>118600000</v>
      </c>
    </row>
    <row r="99" spans="1:6" ht="12.6" customHeight="1" x14ac:dyDescent="0.25">
      <c r="A99" s="76">
        <v>6310</v>
      </c>
      <c r="B99" s="77" t="s">
        <v>447</v>
      </c>
      <c r="C99" s="83">
        <v>0</v>
      </c>
      <c r="D99" s="83">
        <v>400000</v>
      </c>
      <c r="E99" s="83">
        <v>0</v>
      </c>
      <c r="F99" s="83">
        <v>400000</v>
      </c>
    </row>
    <row r="100" spans="1:6" ht="12.6" customHeight="1" x14ac:dyDescent="0.25">
      <c r="A100" s="64">
        <v>6320</v>
      </c>
      <c r="B100" s="96" t="s">
        <v>576</v>
      </c>
      <c r="C100" s="97">
        <v>0</v>
      </c>
      <c r="D100" s="97">
        <v>2500000</v>
      </c>
      <c r="E100" s="97">
        <v>0</v>
      </c>
      <c r="F100" s="97">
        <v>2500000</v>
      </c>
    </row>
    <row r="101" spans="1:6" ht="12.6" customHeight="1" thickBot="1" x14ac:dyDescent="0.3">
      <c r="A101" s="98">
        <v>6399</v>
      </c>
      <c r="B101" s="99" t="s">
        <v>450</v>
      </c>
      <c r="C101" s="100">
        <v>0</v>
      </c>
      <c r="D101" s="100">
        <v>2900000</v>
      </c>
      <c r="E101" s="100">
        <v>0</v>
      </c>
      <c r="F101" s="100">
        <v>3000000</v>
      </c>
    </row>
    <row r="102" spans="1:6" ht="12.6" customHeight="1" thickBot="1" x14ac:dyDescent="0.3">
      <c r="A102" s="59"/>
      <c r="B102" s="48" t="s">
        <v>48</v>
      </c>
      <c r="C102" s="81">
        <f>SUM(C99:C101)</f>
        <v>0</v>
      </c>
      <c r="D102" s="81">
        <f>SUM(D99:D101)</f>
        <v>5800000</v>
      </c>
      <c r="E102" s="81">
        <f>SUM(E99:E101)</f>
        <v>0</v>
      </c>
      <c r="F102" s="61">
        <f>SUM(F99:F101)</f>
        <v>5900000</v>
      </c>
    </row>
    <row r="103" spans="1:6" ht="12.6" customHeight="1" x14ac:dyDescent="0.25">
      <c r="A103" s="70"/>
      <c r="B103" s="71" t="s">
        <v>501</v>
      </c>
      <c r="C103" s="72">
        <v>425000</v>
      </c>
      <c r="D103" s="72">
        <v>0</v>
      </c>
      <c r="E103" s="72">
        <v>425000</v>
      </c>
      <c r="F103" s="72">
        <v>0</v>
      </c>
    </row>
    <row r="104" spans="1:6" ht="12.6" customHeight="1" x14ac:dyDescent="0.25">
      <c r="A104" s="64">
        <v>1014</v>
      </c>
      <c r="B104" s="65" t="s">
        <v>452</v>
      </c>
      <c r="C104" s="97">
        <v>0</v>
      </c>
      <c r="D104" s="97">
        <v>190000</v>
      </c>
      <c r="E104" s="97">
        <v>0</v>
      </c>
      <c r="F104" s="97">
        <v>190000</v>
      </c>
    </row>
    <row r="105" spans="1:6" ht="12.6" customHeight="1" x14ac:dyDescent="0.25">
      <c r="A105" s="64">
        <v>1036</v>
      </c>
      <c r="B105" s="65" t="s">
        <v>529</v>
      </c>
      <c r="C105" s="97">
        <v>45000</v>
      </c>
      <c r="D105" s="97">
        <v>670000</v>
      </c>
      <c r="E105" s="97">
        <v>45000</v>
      </c>
      <c r="F105" s="97">
        <v>670000</v>
      </c>
    </row>
    <row r="106" spans="1:6" ht="12.6" customHeight="1" x14ac:dyDescent="0.25">
      <c r="A106" s="64">
        <v>2310</v>
      </c>
      <c r="B106" s="65" t="s">
        <v>455</v>
      </c>
      <c r="C106" s="97"/>
      <c r="D106" s="97">
        <v>420000</v>
      </c>
      <c r="E106" s="97"/>
      <c r="F106" s="97">
        <v>420000</v>
      </c>
    </row>
    <row r="107" spans="1:6" ht="12.6" customHeight="1" x14ac:dyDescent="0.25">
      <c r="A107" s="64">
        <v>2321</v>
      </c>
      <c r="B107" s="65" t="s">
        <v>577</v>
      </c>
      <c r="C107" s="97">
        <v>260000</v>
      </c>
      <c r="D107" s="97">
        <v>1550000</v>
      </c>
      <c r="E107" s="97">
        <v>280000</v>
      </c>
      <c r="F107" s="97">
        <v>1600000</v>
      </c>
    </row>
    <row r="108" spans="1:6" ht="12.6" customHeight="1" x14ac:dyDescent="0.25">
      <c r="A108" s="64">
        <v>2341</v>
      </c>
      <c r="B108" s="65" t="s">
        <v>502</v>
      </c>
      <c r="C108" s="97"/>
      <c r="D108" s="97">
        <v>100000</v>
      </c>
      <c r="E108" s="97"/>
      <c r="F108" s="97">
        <v>100000</v>
      </c>
    </row>
    <row r="109" spans="1:6" ht="12.6" customHeight="1" x14ac:dyDescent="0.25">
      <c r="A109" s="64">
        <v>3716</v>
      </c>
      <c r="B109" s="65" t="s">
        <v>465</v>
      </c>
      <c r="C109" s="97"/>
      <c r="D109" s="97">
        <v>330000</v>
      </c>
      <c r="E109" s="97"/>
      <c r="F109" s="97">
        <v>330000</v>
      </c>
    </row>
    <row r="110" spans="1:6" ht="12.6" customHeight="1" x14ac:dyDescent="0.25">
      <c r="A110" s="64">
        <v>3719</v>
      </c>
      <c r="B110" s="65" t="s">
        <v>467</v>
      </c>
      <c r="C110" s="97"/>
      <c r="D110" s="97">
        <v>220000</v>
      </c>
      <c r="E110" s="97"/>
      <c r="F110" s="97">
        <v>220000</v>
      </c>
    </row>
    <row r="111" spans="1:6" ht="12.6" customHeight="1" x14ac:dyDescent="0.25">
      <c r="A111" s="64">
        <v>3741</v>
      </c>
      <c r="B111" s="65" t="s">
        <v>52</v>
      </c>
      <c r="C111" s="97"/>
      <c r="D111" s="97">
        <v>730000</v>
      </c>
      <c r="E111" s="97"/>
      <c r="F111" s="97">
        <v>730000</v>
      </c>
    </row>
    <row r="112" spans="1:6" ht="12.6" customHeight="1" x14ac:dyDescent="0.25">
      <c r="A112" s="64">
        <v>3744</v>
      </c>
      <c r="B112" s="65" t="s">
        <v>503</v>
      </c>
      <c r="C112" s="97"/>
      <c r="D112" s="97">
        <v>250000</v>
      </c>
      <c r="E112" s="97"/>
      <c r="F112" s="97">
        <v>250000</v>
      </c>
    </row>
    <row r="113" spans="1:9" ht="12.6" customHeight="1" thickBot="1" x14ac:dyDescent="0.3">
      <c r="A113" s="98">
        <v>3792</v>
      </c>
      <c r="B113" s="101" t="s">
        <v>815</v>
      </c>
      <c r="C113" s="100"/>
      <c r="D113" s="100">
        <v>210000</v>
      </c>
      <c r="E113" s="100"/>
      <c r="F113" s="100">
        <v>210000</v>
      </c>
    </row>
    <row r="114" spans="1:9" ht="12.6" customHeight="1" thickBot="1" x14ac:dyDescent="0.3">
      <c r="A114" s="59"/>
      <c r="B114" s="48" t="s">
        <v>55</v>
      </c>
      <c r="C114" s="81">
        <f>SUM(C103:C113)</f>
        <v>730000</v>
      </c>
      <c r="D114" s="81">
        <f>SUM(D104:D113)</f>
        <v>4670000</v>
      </c>
      <c r="E114" s="81">
        <f>SUM(E103:E113)</f>
        <v>750000</v>
      </c>
      <c r="F114" s="61">
        <f>SUM(F104:F113)</f>
        <v>4720000</v>
      </c>
    </row>
    <row r="115" spans="1:9" ht="12.6" customHeight="1" thickBot="1" x14ac:dyDescent="0.3">
      <c r="A115" s="111">
        <v>6399</v>
      </c>
      <c r="B115" s="112" t="s">
        <v>578</v>
      </c>
      <c r="C115" s="121">
        <v>280000000</v>
      </c>
      <c r="D115" s="121">
        <v>0</v>
      </c>
      <c r="E115" s="121">
        <v>290000000</v>
      </c>
      <c r="F115" s="121">
        <v>0</v>
      </c>
      <c r="I115" s="108"/>
    </row>
    <row r="116" spans="1:9" ht="12.6" customHeight="1" thickBot="1" x14ac:dyDescent="0.3">
      <c r="A116" s="59"/>
      <c r="B116" s="3" t="s">
        <v>61</v>
      </c>
      <c r="C116" s="81">
        <f>SUM(C115)</f>
        <v>280000000</v>
      </c>
      <c r="D116" s="81">
        <v>0</v>
      </c>
      <c r="E116" s="81">
        <f>SUM(E115)</f>
        <v>290000000</v>
      </c>
      <c r="F116" s="61">
        <v>0</v>
      </c>
    </row>
    <row r="117" spans="1:9" ht="10.5" customHeight="1" thickBot="1" x14ac:dyDescent="0.3">
      <c r="A117" s="102"/>
      <c r="B117" s="102"/>
      <c r="C117" s="189"/>
      <c r="D117" s="190"/>
      <c r="E117" s="189"/>
      <c r="F117" s="190"/>
    </row>
    <row r="118" spans="1:9" ht="12.6" customHeight="1" thickBot="1" x14ac:dyDescent="0.3">
      <c r="A118" s="82" t="s">
        <v>504</v>
      </c>
      <c r="B118" s="49"/>
      <c r="C118" s="81">
        <f>C7+C14+C21+C26+C32+C41+C45+C49+C52+C63+C71+C74+C76+C85+C98+C102+C114+C116</f>
        <v>370190000</v>
      </c>
      <c r="D118" s="81">
        <f>D7+D14+D21+D26+D32+D41+D45+D49+D52+D63+D71+D74+D76+D85+D98+D102+D114+D116</f>
        <v>337870000</v>
      </c>
      <c r="E118" s="81">
        <f>E7+E14+E21+E26+E32+E41+E45+E49+E52+E63+E71+E74+E76+E85+E98+E102+E114+E116</f>
        <v>380310000</v>
      </c>
      <c r="F118" s="61">
        <f>F7+F14+F21+F26+F32+F41+F45+F49+F52+F63+F71+F74+F76+F85+F98+F102+F114+F116</f>
        <v>344130000</v>
      </c>
    </row>
    <row r="119" spans="1:9" ht="10.5" customHeight="1" thickBot="1" x14ac:dyDescent="0.25">
      <c r="A119" s="4"/>
      <c r="B119" s="4"/>
      <c r="C119" s="191"/>
      <c r="D119" s="191"/>
      <c r="E119" s="191"/>
      <c r="F119" s="191"/>
    </row>
    <row r="120" spans="1:9" ht="12.6" customHeight="1" thickBot="1" x14ac:dyDescent="0.3">
      <c r="A120" s="82" t="s">
        <v>1003</v>
      </c>
      <c r="B120" s="49"/>
      <c r="C120" s="81">
        <f>D118-C118</f>
        <v>-32320000</v>
      </c>
      <c r="D120" s="81"/>
      <c r="E120" s="81">
        <f>F118-E118</f>
        <v>-36180000</v>
      </c>
      <c r="F120" s="61"/>
    </row>
  </sheetData>
  <mergeCells count="1">
    <mergeCell ref="A3:B3"/>
  </mergeCells>
  <pageMargins left="0.70866141732283472" right="0.70866141732283472" top="0.78740157480314965" bottom="0.59055118110236227" header="0.31496062992125984" footer="0.31496062992125984"/>
  <pageSetup paperSize="9" firstPageNumber="5" fitToHeight="2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opLeftCell="A34" workbookViewId="0">
      <selection activeCell="A60" sqref="A60"/>
    </sheetView>
  </sheetViews>
  <sheetFormatPr defaultRowHeight="12.6" customHeight="1" x14ac:dyDescent="0.25"/>
  <cols>
    <col min="1" max="1" width="4.140625" style="444" customWidth="1"/>
    <col min="2" max="2" width="59.85546875" style="526" customWidth="1"/>
    <col min="3" max="3" width="9.85546875" style="527" customWidth="1"/>
    <col min="4" max="4" width="11.28515625" style="527" customWidth="1"/>
  </cols>
  <sheetData>
    <row r="1" spans="1:4" ht="12.6" customHeight="1" x14ac:dyDescent="0.25">
      <c r="B1" s="125" t="s">
        <v>1040</v>
      </c>
      <c r="C1" s="125"/>
      <c r="D1" s="132"/>
    </row>
    <row r="2" spans="1:4" ht="9.75" customHeight="1" x14ac:dyDescent="0.25">
      <c r="B2" s="317"/>
      <c r="C2" s="125"/>
      <c r="D2" s="132"/>
    </row>
    <row r="3" spans="1:4" s="524" customFormat="1" ht="12.6" customHeight="1" x14ac:dyDescent="0.2">
      <c r="A3" s="530" t="s">
        <v>1017</v>
      </c>
      <c r="B3" s="522" t="s">
        <v>4</v>
      </c>
      <c r="C3" s="523" t="s">
        <v>479</v>
      </c>
      <c r="D3" s="523" t="s">
        <v>478</v>
      </c>
    </row>
    <row r="4" spans="1:4" ht="12.6" customHeight="1" x14ac:dyDescent="0.25">
      <c r="A4" s="444">
        <v>1</v>
      </c>
      <c r="B4" s="210" t="s">
        <v>859</v>
      </c>
      <c r="C4" s="117"/>
      <c r="D4" s="134">
        <v>80000000</v>
      </c>
    </row>
    <row r="5" spans="1:4" ht="12.6" customHeight="1" x14ac:dyDescent="0.25">
      <c r="A5" s="444">
        <v>2</v>
      </c>
      <c r="B5" s="304" t="s">
        <v>860</v>
      </c>
      <c r="C5" s="294"/>
      <c r="D5" s="294">
        <v>100000</v>
      </c>
    </row>
    <row r="6" spans="1:4" ht="12.6" customHeight="1" x14ac:dyDescent="0.25">
      <c r="A6" s="444">
        <v>3</v>
      </c>
      <c r="B6" s="305" t="s">
        <v>817</v>
      </c>
      <c r="C6" s="295"/>
      <c r="D6" s="295">
        <v>55000</v>
      </c>
    </row>
    <row r="7" spans="1:4" ht="12.6" customHeight="1" x14ac:dyDescent="0.25">
      <c r="A7" s="444">
        <v>4</v>
      </c>
      <c r="B7" s="306" t="s">
        <v>818</v>
      </c>
      <c r="C7" s="296"/>
      <c r="D7" s="296">
        <v>1000000</v>
      </c>
    </row>
    <row r="8" spans="1:4" ht="12.6" customHeight="1" x14ac:dyDescent="0.25">
      <c r="A8" s="444">
        <v>5</v>
      </c>
      <c r="B8" s="306" t="s">
        <v>819</v>
      </c>
      <c r="C8" s="296">
        <v>2000000</v>
      </c>
      <c r="D8" s="296">
        <v>3500000</v>
      </c>
    </row>
    <row r="9" spans="1:4" ht="12.6" customHeight="1" x14ac:dyDescent="0.25">
      <c r="A9" s="444">
        <v>6</v>
      </c>
      <c r="B9" s="306" t="s">
        <v>820</v>
      </c>
      <c r="C9" s="297"/>
      <c r="D9" s="297">
        <v>4800000</v>
      </c>
    </row>
    <row r="10" spans="1:4" ht="12.6" customHeight="1" x14ac:dyDescent="0.25">
      <c r="A10" s="444">
        <v>7</v>
      </c>
      <c r="B10" s="306" t="s">
        <v>1032</v>
      </c>
      <c r="C10" s="295"/>
      <c r="D10" s="295">
        <v>18000000</v>
      </c>
    </row>
    <row r="11" spans="1:4" ht="12.6" customHeight="1" x14ac:dyDescent="0.25">
      <c r="A11" s="444">
        <v>8</v>
      </c>
      <c r="B11" s="306" t="s">
        <v>821</v>
      </c>
      <c r="C11" s="296"/>
      <c r="D11" s="296">
        <v>150000</v>
      </c>
    </row>
    <row r="12" spans="1:4" ht="12.6" customHeight="1" x14ac:dyDescent="0.25">
      <c r="A12" s="444">
        <v>9</v>
      </c>
      <c r="B12" s="306" t="s">
        <v>822</v>
      </c>
      <c r="C12" s="296"/>
      <c r="D12" s="296">
        <v>950000</v>
      </c>
    </row>
    <row r="13" spans="1:4" ht="12.6" customHeight="1" x14ac:dyDescent="0.25">
      <c r="A13" s="444">
        <v>10</v>
      </c>
      <c r="B13" s="306" t="s">
        <v>823</v>
      </c>
      <c r="C13" s="296"/>
      <c r="D13" s="296">
        <v>1300000</v>
      </c>
    </row>
    <row r="14" spans="1:4" ht="12.6" customHeight="1" x14ac:dyDescent="0.25">
      <c r="A14" s="444">
        <v>11</v>
      </c>
      <c r="B14" s="306" t="s">
        <v>1026</v>
      </c>
      <c r="C14" s="295">
        <v>10000000</v>
      </c>
      <c r="D14" s="295">
        <v>18000000</v>
      </c>
    </row>
    <row r="15" spans="1:4" ht="12.6" customHeight="1" x14ac:dyDescent="0.25">
      <c r="A15" s="444">
        <v>12</v>
      </c>
      <c r="B15" s="306" t="s">
        <v>824</v>
      </c>
      <c r="C15" s="296">
        <v>6000000</v>
      </c>
      <c r="D15" s="296">
        <v>20000000</v>
      </c>
    </row>
    <row r="16" spans="1:4" ht="12.6" customHeight="1" x14ac:dyDescent="0.25">
      <c r="A16" s="444">
        <v>13</v>
      </c>
      <c r="B16" s="305" t="s">
        <v>1024</v>
      </c>
      <c r="C16" s="296"/>
      <c r="D16" s="296">
        <v>1130000</v>
      </c>
    </row>
    <row r="17" spans="1:4" ht="12.6" customHeight="1" x14ac:dyDescent="0.25">
      <c r="A17" s="444">
        <v>14</v>
      </c>
      <c r="B17" s="306" t="s">
        <v>825</v>
      </c>
      <c r="C17" s="298">
        <v>8730000</v>
      </c>
      <c r="D17" s="298">
        <v>10500000</v>
      </c>
    </row>
    <row r="18" spans="1:4" ht="12.6" customHeight="1" x14ac:dyDescent="0.25">
      <c r="A18" s="444">
        <v>15</v>
      </c>
      <c r="B18" s="306" t="s">
        <v>1028</v>
      </c>
      <c r="C18" s="296"/>
      <c r="D18" s="296">
        <v>7000000</v>
      </c>
    </row>
    <row r="19" spans="1:4" ht="12.6" customHeight="1" x14ac:dyDescent="0.25">
      <c r="A19" s="444">
        <v>16</v>
      </c>
      <c r="B19" s="305" t="s">
        <v>826</v>
      </c>
      <c r="C19" s="299"/>
      <c r="D19" s="299">
        <v>800000</v>
      </c>
    </row>
    <row r="20" spans="1:4" ht="12.6" customHeight="1" x14ac:dyDescent="0.25">
      <c r="A20" s="444">
        <v>17</v>
      </c>
      <c r="B20" s="305" t="s">
        <v>1025</v>
      </c>
      <c r="C20" s="299"/>
      <c r="D20" s="299">
        <v>1000000</v>
      </c>
    </row>
    <row r="21" spans="1:4" ht="12.6" customHeight="1" x14ac:dyDescent="0.25">
      <c r="A21" s="444">
        <v>18</v>
      </c>
      <c r="B21" s="306" t="s">
        <v>827</v>
      </c>
      <c r="C21" s="296">
        <v>500000</v>
      </c>
      <c r="D21" s="296">
        <v>1000000</v>
      </c>
    </row>
    <row r="22" spans="1:4" ht="12.6" customHeight="1" x14ac:dyDescent="0.25">
      <c r="A22" s="444">
        <v>19</v>
      </c>
      <c r="B22" s="305" t="s">
        <v>1027</v>
      </c>
      <c r="C22" s="295"/>
      <c r="D22" s="295">
        <v>3000000</v>
      </c>
    </row>
    <row r="23" spans="1:4" ht="12.6" customHeight="1" x14ac:dyDescent="0.25">
      <c r="A23" s="444">
        <v>20</v>
      </c>
      <c r="B23" s="306" t="s">
        <v>828</v>
      </c>
      <c r="C23" s="296"/>
      <c r="D23" s="296">
        <v>3500000</v>
      </c>
    </row>
    <row r="24" spans="1:4" ht="12.6" customHeight="1" x14ac:dyDescent="0.25">
      <c r="A24" s="444">
        <v>21</v>
      </c>
      <c r="B24" s="306" t="s">
        <v>829</v>
      </c>
      <c r="C24" s="300"/>
      <c r="D24" s="300">
        <v>2000000</v>
      </c>
    </row>
    <row r="25" spans="1:4" ht="12.6" customHeight="1" x14ac:dyDescent="0.25">
      <c r="A25" s="444">
        <v>22</v>
      </c>
      <c r="B25" s="305" t="s">
        <v>830</v>
      </c>
      <c r="C25" s="295"/>
      <c r="D25" s="295">
        <v>1000000</v>
      </c>
    </row>
    <row r="26" spans="1:4" ht="12.6" customHeight="1" x14ac:dyDescent="0.25">
      <c r="A26" s="444">
        <v>23</v>
      </c>
      <c r="B26" s="306" t="s">
        <v>831</v>
      </c>
      <c r="C26" s="298"/>
      <c r="D26" s="298">
        <v>160000</v>
      </c>
    </row>
    <row r="27" spans="1:4" ht="12.6" customHeight="1" x14ac:dyDescent="0.25">
      <c r="A27" s="444">
        <v>24</v>
      </c>
      <c r="B27" s="306" t="s">
        <v>858</v>
      </c>
      <c r="C27" s="298">
        <v>800000</v>
      </c>
      <c r="D27" s="298">
        <v>1000000</v>
      </c>
    </row>
    <row r="28" spans="1:4" ht="12.6" customHeight="1" x14ac:dyDescent="0.25">
      <c r="A28" s="444">
        <v>25</v>
      </c>
      <c r="B28" s="306" t="s">
        <v>832</v>
      </c>
      <c r="C28" s="298">
        <v>450000</v>
      </c>
      <c r="D28" s="298">
        <v>900000</v>
      </c>
    </row>
    <row r="29" spans="1:4" ht="12.6" customHeight="1" x14ac:dyDescent="0.25">
      <c r="A29" s="444">
        <v>26</v>
      </c>
      <c r="B29" s="306" t="s">
        <v>833</v>
      </c>
      <c r="C29" s="298"/>
      <c r="D29" s="298">
        <v>1000000</v>
      </c>
    </row>
    <row r="30" spans="1:4" ht="12.6" customHeight="1" x14ac:dyDescent="0.25">
      <c r="A30" s="444">
        <v>27</v>
      </c>
      <c r="B30" s="306" t="s">
        <v>1033</v>
      </c>
      <c r="C30" s="298">
        <v>15000000</v>
      </c>
      <c r="D30" s="298">
        <v>18000000</v>
      </c>
    </row>
    <row r="31" spans="1:4" ht="12.6" customHeight="1" x14ac:dyDescent="0.25">
      <c r="A31" s="444">
        <v>28</v>
      </c>
      <c r="B31" s="306" t="s">
        <v>1034</v>
      </c>
      <c r="C31" s="298"/>
      <c r="D31" s="298">
        <v>2000000</v>
      </c>
    </row>
    <row r="32" spans="1:4" ht="12.6" customHeight="1" x14ac:dyDescent="0.25">
      <c r="A32" s="444">
        <v>29</v>
      </c>
      <c r="B32" s="305" t="s">
        <v>1035</v>
      </c>
      <c r="C32" s="295"/>
      <c r="D32" s="295">
        <v>60000</v>
      </c>
    </row>
    <row r="33" spans="1:4" ht="12.6" customHeight="1" x14ac:dyDescent="0.25">
      <c r="A33" s="444">
        <v>30</v>
      </c>
      <c r="B33" s="305" t="s">
        <v>834</v>
      </c>
      <c r="C33" s="295">
        <v>50000</v>
      </c>
      <c r="D33" s="295">
        <v>800000</v>
      </c>
    </row>
    <row r="34" spans="1:4" ht="12.6" customHeight="1" x14ac:dyDescent="0.25">
      <c r="A34" s="444">
        <v>31</v>
      </c>
      <c r="B34" s="305" t="s">
        <v>835</v>
      </c>
      <c r="C34" s="295"/>
      <c r="D34" s="295">
        <v>80000</v>
      </c>
    </row>
    <row r="35" spans="1:4" ht="12.6" customHeight="1" x14ac:dyDescent="0.25">
      <c r="A35" s="444">
        <v>32</v>
      </c>
      <c r="B35" s="306" t="s">
        <v>836</v>
      </c>
      <c r="C35" s="296"/>
      <c r="D35" s="296">
        <v>1900000</v>
      </c>
    </row>
    <row r="36" spans="1:4" ht="12.6" customHeight="1" x14ac:dyDescent="0.25">
      <c r="A36" s="444">
        <v>33</v>
      </c>
      <c r="B36" s="306" t="s">
        <v>837</v>
      </c>
      <c r="C36" s="296"/>
      <c r="D36" s="296">
        <v>4019000</v>
      </c>
    </row>
    <row r="37" spans="1:4" ht="12.6" customHeight="1" x14ac:dyDescent="0.25">
      <c r="A37" s="444">
        <v>34</v>
      </c>
      <c r="B37" s="306" t="s">
        <v>838</v>
      </c>
      <c r="C37" s="296"/>
      <c r="D37" s="296">
        <v>500000</v>
      </c>
    </row>
    <row r="38" spans="1:4" ht="12.6" customHeight="1" x14ac:dyDescent="0.25">
      <c r="A38" s="444">
        <v>35</v>
      </c>
      <c r="B38" s="306" t="s">
        <v>1031</v>
      </c>
      <c r="C38" s="296"/>
      <c r="D38" s="296">
        <v>1000000</v>
      </c>
    </row>
    <row r="39" spans="1:4" ht="12.6" customHeight="1" x14ac:dyDescent="0.25">
      <c r="A39" s="444">
        <v>36</v>
      </c>
      <c r="B39" s="306" t="s">
        <v>839</v>
      </c>
      <c r="C39" s="296"/>
      <c r="D39" s="296">
        <v>2266000</v>
      </c>
    </row>
    <row r="40" spans="1:4" ht="12.6" customHeight="1" x14ac:dyDescent="0.25">
      <c r="A40" s="444">
        <v>37</v>
      </c>
      <c r="B40" s="306" t="s">
        <v>1030</v>
      </c>
      <c r="C40" s="296"/>
      <c r="D40" s="296">
        <v>910000</v>
      </c>
    </row>
    <row r="41" spans="1:4" ht="12.6" customHeight="1" x14ac:dyDescent="0.25">
      <c r="A41" s="444">
        <v>38</v>
      </c>
      <c r="B41" s="306" t="s">
        <v>840</v>
      </c>
      <c r="C41" s="296"/>
      <c r="D41" s="296">
        <v>790000</v>
      </c>
    </row>
    <row r="42" spans="1:4" ht="12.6" customHeight="1" x14ac:dyDescent="0.25">
      <c r="A42" s="444">
        <v>39</v>
      </c>
      <c r="B42" s="525" t="s">
        <v>853</v>
      </c>
      <c r="C42" s="298">
        <v>325000</v>
      </c>
      <c r="D42" s="298">
        <v>410000</v>
      </c>
    </row>
    <row r="43" spans="1:4" ht="12.6" customHeight="1" x14ac:dyDescent="0.25">
      <c r="A43" s="444">
        <v>40</v>
      </c>
      <c r="B43" s="306" t="s">
        <v>842</v>
      </c>
      <c r="C43" s="298"/>
      <c r="D43" s="298">
        <v>1500000</v>
      </c>
    </row>
    <row r="44" spans="1:4" ht="12.6" customHeight="1" x14ac:dyDescent="0.25">
      <c r="A44" s="444">
        <v>41</v>
      </c>
      <c r="B44" s="306" t="s">
        <v>843</v>
      </c>
      <c r="C44" s="298"/>
      <c r="D44" s="298">
        <v>1000000</v>
      </c>
    </row>
    <row r="45" spans="1:4" ht="12.6" customHeight="1" x14ac:dyDescent="0.25">
      <c r="A45" s="444">
        <v>42</v>
      </c>
      <c r="B45" s="306" t="s">
        <v>844</v>
      </c>
      <c r="C45" s="298"/>
      <c r="D45" s="298">
        <v>1000000</v>
      </c>
    </row>
    <row r="46" spans="1:4" ht="12.6" customHeight="1" x14ac:dyDescent="0.25">
      <c r="A46" s="444">
        <v>43</v>
      </c>
      <c r="B46" s="306" t="s">
        <v>852</v>
      </c>
      <c r="C46" s="298"/>
      <c r="D46" s="298">
        <v>4000000</v>
      </c>
    </row>
    <row r="47" spans="1:4" ht="12.6" customHeight="1" x14ac:dyDescent="0.25">
      <c r="A47" s="444">
        <v>44</v>
      </c>
      <c r="B47" s="525" t="s">
        <v>845</v>
      </c>
      <c r="C47" s="298">
        <v>3800000</v>
      </c>
      <c r="D47" s="298"/>
    </row>
    <row r="48" spans="1:4" ht="12.6" customHeight="1" x14ac:dyDescent="0.25">
      <c r="A48" s="444">
        <v>45</v>
      </c>
      <c r="B48" s="306" t="s">
        <v>846</v>
      </c>
      <c r="C48" s="298"/>
      <c r="D48" s="298">
        <v>1000000</v>
      </c>
    </row>
    <row r="49" spans="1:4" ht="12.6" customHeight="1" x14ac:dyDescent="0.25">
      <c r="A49" s="444">
        <v>46</v>
      </c>
      <c r="B49" s="306" t="s">
        <v>848</v>
      </c>
      <c r="C49" s="298"/>
      <c r="D49" s="298">
        <v>2000000</v>
      </c>
    </row>
    <row r="50" spans="1:4" ht="12.6" customHeight="1" x14ac:dyDescent="0.25">
      <c r="A50" s="444">
        <v>47</v>
      </c>
      <c r="B50" s="525" t="s">
        <v>1029</v>
      </c>
      <c r="C50" s="298"/>
      <c r="D50" s="298">
        <v>200000</v>
      </c>
    </row>
    <row r="51" spans="1:4" ht="12.6" customHeight="1" x14ac:dyDescent="0.25">
      <c r="A51" s="444">
        <v>48</v>
      </c>
      <c r="B51" s="525" t="s">
        <v>849</v>
      </c>
      <c r="C51" s="298"/>
      <c r="D51" s="298">
        <v>1000000</v>
      </c>
    </row>
    <row r="52" spans="1:4" ht="12.6" customHeight="1" x14ac:dyDescent="0.25">
      <c r="A52" s="444">
        <v>49</v>
      </c>
      <c r="B52" s="306" t="s">
        <v>850</v>
      </c>
      <c r="C52" s="298">
        <v>550000</v>
      </c>
      <c r="D52" s="298">
        <v>1350000</v>
      </c>
    </row>
    <row r="53" spans="1:4" ht="12.6" customHeight="1" x14ac:dyDescent="0.25">
      <c r="A53" s="444">
        <v>50</v>
      </c>
      <c r="B53" s="319" t="s">
        <v>855</v>
      </c>
      <c r="C53" s="307">
        <f>SUM(C4:C52)</f>
        <v>48205000</v>
      </c>
      <c r="D53" s="307">
        <f>SUM(D4:D52)</f>
        <v>227630000</v>
      </c>
    </row>
    <row r="54" spans="1:4" ht="11.25" customHeight="1" x14ac:dyDescent="0.25">
      <c r="B54" s="301"/>
      <c r="C54" s="302"/>
      <c r="D54" s="302"/>
    </row>
    <row r="55" spans="1:4" ht="12.6" customHeight="1" x14ac:dyDescent="0.25">
      <c r="A55" s="528" t="s">
        <v>856</v>
      </c>
      <c r="B55" s="531"/>
      <c r="C55" s="302"/>
      <c r="D55" s="529">
        <f>D53-C53</f>
        <v>179425000</v>
      </c>
    </row>
    <row r="56" spans="1:4" ht="12.6" customHeight="1" x14ac:dyDescent="0.25">
      <c r="A56" s="528" t="s">
        <v>1041</v>
      </c>
      <c r="B56" s="531"/>
      <c r="D56" s="302">
        <v>30000000</v>
      </c>
    </row>
    <row r="57" spans="1:4" ht="12.6" customHeight="1" x14ac:dyDescent="0.25">
      <c r="A57" s="139" t="s">
        <v>1038</v>
      </c>
      <c r="B57" s="531"/>
      <c r="D57" s="302">
        <v>50000000</v>
      </c>
    </row>
    <row r="58" spans="1:4" ht="12.6" customHeight="1" x14ac:dyDescent="0.25">
      <c r="A58" s="139" t="s">
        <v>1039</v>
      </c>
      <c r="B58" s="531"/>
      <c r="D58" s="302">
        <v>30000000</v>
      </c>
    </row>
    <row r="59" spans="1:4" ht="12.6" customHeight="1" x14ac:dyDescent="0.25">
      <c r="A59" s="139" t="s">
        <v>1042</v>
      </c>
      <c r="B59" s="531"/>
      <c r="D59" s="302">
        <v>7000000</v>
      </c>
    </row>
    <row r="60" spans="1:4" ht="12.6" customHeight="1" x14ac:dyDescent="0.25">
      <c r="A60" s="109" t="s">
        <v>1036</v>
      </c>
      <c r="B60" s="531"/>
      <c r="D60" s="302">
        <f>D55-D56-D57-D58-D59</f>
        <v>62425000</v>
      </c>
    </row>
    <row r="61" spans="1:4" ht="12.6" customHeight="1" x14ac:dyDescent="0.25">
      <c r="A61" s="528" t="s">
        <v>851</v>
      </c>
      <c r="B61" s="531"/>
      <c r="D61" s="302">
        <v>48000000</v>
      </c>
    </row>
    <row r="62" spans="1:4" ht="12.6" customHeight="1" x14ac:dyDescent="0.25">
      <c r="A62" s="217"/>
      <c r="B62" s="318"/>
      <c r="C62" s="302"/>
      <c r="D62" s="302"/>
    </row>
    <row r="63" spans="1:4" ht="12.6" customHeight="1" x14ac:dyDescent="0.25">
      <c r="A63" s="528" t="s">
        <v>1037</v>
      </c>
      <c r="B63" s="301"/>
      <c r="C63" s="302"/>
      <c r="D63" s="302"/>
    </row>
    <row r="64" spans="1:4" ht="12.6" customHeight="1" x14ac:dyDescent="0.25">
      <c r="C64" s="302"/>
      <c r="D64" s="302"/>
    </row>
    <row r="65" spans="3:4" ht="12.6" customHeight="1" x14ac:dyDescent="0.25">
      <c r="C65" s="302"/>
      <c r="D65" s="302"/>
    </row>
  </sheetData>
  <pageMargins left="0.78740157480314965" right="0.78740157480314965" top="0.78740157480314965" bottom="0.59055118110236227" header="0.31496062992125984" footer="0.31496062992125984"/>
  <pageSetup paperSize="9" firstPageNumber="20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8"/>
  <sheetViews>
    <sheetView zoomScaleNormal="100" zoomScaleSheetLayoutView="100" workbookViewId="0">
      <selection activeCell="B1" sqref="B1"/>
    </sheetView>
  </sheetViews>
  <sheetFormatPr defaultColWidth="9.140625" defaultRowHeight="12.6" customHeight="1" x14ac:dyDescent="0.2"/>
  <cols>
    <col min="1" max="1" width="3" style="444" bestFit="1" customWidth="1"/>
    <col min="2" max="2" width="3.7109375" style="219" customWidth="1"/>
    <col min="3" max="3" width="0.42578125" style="217" hidden="1" customWidth="1"/>
    <col min="4" max="4" width="5.7109375" style="217" customWidth="1"/>
    <col min="5" max="5" width="5.140625" style="217" bestFit="1" customWidth="1"/>
    <col min="6" max="6" width="44.7109375" style="212" customWidth="1"/>
    <col min="7" max="7" width="10.85546875" style="206" customWidth="1"/>
    <col min="8" max="8" width="11.28515625" style="206" customWidth="1"/>
    <col min="9" max="9" width="1.42578125" style="4" customWidth="1"/>
    <col min="10" max="10" width="10.140625" style="206" customWidth="1"/>
    <col min="11" max="11" width="18.28515625" style="212" customWidth="1"/>
    <col min="12" max="12" width="9.140625" style="4"/>
    <col min="13" max="13" width="10.85546875" style="4" bestFit="1" customWidth="1"/>
    <col min="14" max="14" width="9.140625" style="4"/>
    <col min="15" max="15" width="41.140625" style="4" bestFit="1" customWidth="1"/>
    <col min="16" max="16384" width="9.140625" style="4"/>
  </cols>
  <sheetData>
    <row r="1" spans="1:11" s="47" customFormat="1" ht="12.6" customHeight="1" x14ac:dyDescent="0.25">
      <c r="A1" s="443"/>
      <c r="B1" s="1" t="s">
        <v>791</v>
      </c>
      <c r="C1" s="213"/>
      <c r="D1" s="220"/>
      <c r="E1" s="222"/>
      <c r="F1" s="208"/>
      <c r="G1" s="202"/>
      <c r="H1" s="202"/>
      <c r="J1" s="202"/>
      <c r="K1" s="232"/>
    </row>
    <row r="2" spans="1:11" ht="12.6" customHeight="1" x14ac:dyDescent="0.2">
      <c r="B2" s="218"/>
      <c r="C2" s="214"/>
      <c r="E2" s="223"/>
      <c r="F2" s="209"/>
      <c r="G2" s="203"/>
      <c r="H2" s="203"/>
      <c r="J2" s="203"/>
      <c r="K2" s="233"/>
    </row>
    <row r="3" spans="1:11" s="459" customFormat="1" ht="12.6" customHeight="1" x14ac:dyDescent="0.25">
      <c r="A3" s="458" t="s">
        <v>1017</v>
      </c>
      <c r="B3" s="53" t="s">
        <v>0</v>
      </c>
      <c r="C3" s="53" t="s">
        <v>1</v>
      </c>
      <c r="D3" s="53" t="s">
        <v>2</v>
      </c>
      <c r="E3" s="53" t="s">
        <v>3</v>
      </c>
      <c r="F3" s="468" t="s">
        <v>4</v>
      </c>
      <c r="G3" s="429" t="s">
        <v>631</v>
      </c>
      <c r="H3" s="429" t="s">
        <v>636</v>
      </c>
      <c r="J3" s="429" t="s">
        <v>638</v>
      </c>
      <c r="K3" s="460" t="s">
        <v>639</v>
      </c>
    </row>
    <row r="4" spans="1:11" ht="12.6" customHeight="1" thickBot="1" x14ac:dyDescent="0.25">
      <c r="B4" s="19"/>
      <c r="C4" s="135"/>
      <c r="D4" s="36"/>
      <c r="E4" s="136"/>
      <c r="F4" s="469"/>
      <c r="G4" s="38">
        <v>0</v>
      </c>
      <c r="H4" s="38">
        <v>0</v>
      </c>
      <c r="J4" s="38">
        <f>H4-G4</f>
        <v>0</v>
      </c>
      <c r="K4" s="234"/>
    </row>
    <row r="5" spans="1:11" ht="12.6" customHeight="1" thickBot="1" x14ac:dyDescent="0.25">
      <c r="A5" s="444">
        <v>1</v>
      </c>
      <c r="B5" s="8">
        <v>1</v>
      </c>
      <c r="C5" s="461"/>
      <c r="D5" s="463" t="s">
        <v>5</v>
      </c>
      <c r="E5" s="224"/>
      <c r="F5" s="464"/>
      <c r="G5" s="225">
        <f>SUM(G4)</f>
        <v>0</v>
      </c>
      <c r="H5" s="204">
        <f>SUM(H4)</f>
        <v>0</v>
      </c>
      <c r="J5" s="225">
        <f t="shared" ref="J5:J70" si="0">H5-G5</f>
        <v>0</v>
      </c>
      <c r="K5" s="235"/>
    </row>
    <row r="6" spans="1:11" ht="12.6" customHeight="1" x14ac:dyDescent="0.2">
      <c r="A6" s="444">
        <v>2</v>
      </c>
      <c r="B6" s="9">
        <v>2</v>
      </c>
      <c r="C6" s="63">
        <v>2000000000000</v>
      </c>
      <c r="D6" s="11">
        <v>3111</v>
      </c>
      <c r="E6" s="5">
        <v>2132</v>
      </c>
      <c r="F6" s="470" t="s">
        <v>6</v>
      </c>
      <c r="G6" s="12">
        <v>14000</v>
      </c>
      <c r="H6" s="12">
        <v>14000</v>
      </c>
      <c r="J6" s="12">
        <f t="shared" si="0"/>
        <v>0</v>
      </c>
      <c r="K6" s="236"/>
    </row>
    <row r="7" spans="1:11" ht="12.6" customHeight="1" x14ac:dyDescent="0.2">
      <c r="A7" s="444">
        <v>3</v>
      </c>
      <c r="B7" s="13">
        <v>2</v>
      </c>
      <c r="C7" s="10">
        <v>2000000000000</v>
      </c>
      <c r="D7" s="14">
        <v>3113</v>
      </c>
      <c r="E7" s="5">
        <v>2132</v>
      </c>
      <c r="F7" s="471" t="s">
        <v>7</v>
      </c>
      <c r="G7" s="15">
        <v>14000</v>
      </c>
      <c r="H7" s="15">
        <v>14000</v>
      </c>
      <c r="J7" s="15">
        <f t="shared" si="0"/>
        <v>0</v>
      </c>
      <c r="K7" s="237"/>
    </row>
    <row r="8" spans="1:11" ht="12.6" customHeight="1" x14ac:dyDescent="0.2">
      <c r="A8" s="444">
        <v>4</v>
      </c>
      <c r="B8" s="13">
        <v>2</v>
      </c>
      <c r="C8" s="10">
        <v>2000000000000</v>
      </c>
      <c r="D8" s="14">
        <v>3231</v>
      </c>
      <c r="E8" s="5">
        <v>2132</v>
      </c>
      <c r="F8" s="471" t="s">
        <v>8</v>
      </c>
      <c r="G8" s="15">
        <v>169000</v>
      </c>
      <c r="H8" s="15">
        <v>169000</v>
      </c>
      <c r="J8" s="15">
        <f t="shared" si="0"/>
        <v>0</v>
      </c>
      <c r="K8" s="237"/>
    </row>
    <row r="9" spans="1:11" ht="12.6" customHeight="1" thickBot="1" x14ac:dyDescent="0.25">
      <c r="A9" s="444">
        <v>5</v>
      </c>
      <c r="B9" s="16">
        <v>2</v>
      </c>
      <c r="C9" s="137">
        <v>2000000000000</v>
      </c>
      <c r="D9" s="17">
        <v>3421</v>
      </c>
      <c r="E9" s="19">
        <v>2132</v>
      </c>
      <c r="F9" s="472" t="s">
        <v>9</v>
      </c>
      <c r="G9" s="18">
        <v>18000</v>
      </c>
      <c r="H9" s="18">
        <v>18000</v>
      </c>
      <c r="J9" s="18">
        <f t="shared" si="0"/>
        <v>0</v>
      </c>
      <c r="K9" s="238"/>
    </row>
    <row r="10" spans="1:11" ht="12.6" customHeight="1" thickBot="1" x14ac:dyDescent="0.25">
      <c r="A10" s="444">
        <v>6</v>
      </c>
      <c r="B10" s="8">
        <v>2</v>
      </c>
      <c r="C10" s="461"/>
      <c r="D10" s="463" t="s">
        <v>10</v>
      </c>
      <c r="E10" s="224"/>
      <c r="F10" s="464"/>
      <c r="G10" s="225">
        <f>SUM(G6:G9)</f>
        <v>215000</v>
      </c>
      <c r="H10" s="204">
        <f>SUM(H6:H9)</f>
        <v>215000</v>
      </c>
      <c r="J10" s="225">
        <f t="shared" si="0"/>
        <v>0</v>
      </c>
      <c r="K10" s="235"/>
    </row>
    <row r="11" spans="1:11" ht="12.6" customHeight="1" thickBot="1" x14ac:dyDescent="0.25">
      <c r="A11" s="444">
        <v>7</v>
      </c>
      <c r="B11" s="19"/>
      <c r="C11" s="20"/>
      <c r="D11" s="21"/>
      <c r="E11" s="19"/>
      <c r="F11" s="473"/>
      <c r="G11" s="38">
        <v>0</v>
      </c>
      <c r="H11" s="38">
        <v>0</v>
      </c>
      <c r="J11" s="38">
        <f t="shared" si="0"/>
        <v>0</v>
      </c>
      <c r="K11" s="234"/>
    </row>
    <row r="12" spans="1:11" ht="12.6" customHeight="1" thickBot="1" x14ac:dyDescent="0.25">
      <c r="A12" s="465">
        <v>8</v>
      </c>
      <c r="B12" s="8">
        <v>3</v>
      </c>
      <c r="C12" s="461"/>
      <c r="D12" s="463" t="s">
        <v>11</v>
      </c>
      <c r="E12" s="224"/>
      <c r="F12" s="464"/>
      <c r="G12" s="225">
        <f>SUM(G11)</f>
        <v>0</v>
      </c>
      <c r="H12" s="204">
        <f>SUM(H11)</f>
        <v>0</v>
      </c>
      <c r="J12" s="225">
        <f t="shared" si="0"/>
        <v>0</v>
      </c>
      <c r="K12" s="235"/>
    </row>
    <row r="13" spans="1:11" ht="12.6" customHeight="1" thickBot="1" x14ac:dyDescent="0.25">
      <c r="A13" s="444">
        <v>9</v>
      </c>
      <c r="B13" s="19"/>
      <c r="C13" s="20"/>
      <c r="D13" s="21"/>
      <c r="E13" s="19"/>
      <c r="F13" s="473"/>
      <c r="G13" s="38">
        <v>0</v>
      </c>
      <c r="H13" s="38">
        <v>0</v>
      </c>
      <c r="J13" s="38">
        <f t="shared" si="0"/>
        <v>0</v>
      </c>
      <c r="K13" s="234"/>
    </row>
    <row r="14" spans="1:11" ht="12.6" customHeight="1" thickBot="1" x14ac:dyDescent="0.25">
      <c r="A14" s="444">
        <v>10</v>
      </c>
      <c r="B14" s="8">
        <v>4</v>
      </c>
      <c r="C14" s="461"/>
      <c r="D14" s="463" t="s">
        <v>12</v>
      </c>
      <c r="E14" s="224"/>
      <c r="F14" s="464"/>
      <c r="G14" s="225">
        <v>0</v>
      </c>
      <c r="H14" s="204">
        <v>0</v>
      </c>
      <c r="J14" s="225">
        <f t="shared" si="0"/>
        <v>0</v>
      </c>
      <c r="K14" s="235"/>
    </row>
    <row r="15" spans="1:11" ht="12.6" customHeight="1" thickBot="1" x14ac:dyDescent="0.25">
      <c r="A15" s="444">
        <v>11</v>
      </c>
      <c r="B15" s="19"/>
      <c r="C15" s="20"/>
      <c r="D15" s="21"/>
      <c r="E15" s="19"/>
      <c r="F15" s="473"/>
      <c r="G15" s="38">
        <v>0</v>
      </c>
      <c r="H15" s="38">
        <v>0</v>
      </c>
      <c r="J15" s="38">
        <f t="shared" si="0"/>
        <v>0</v>
      </c>
      <c r="K15" s="234"/>
    </row>
    <row r="16" spans="1:11" ht="12.6" customHeight="1" thickBot="1" x14ac:dyDescent="0.25">
      <c r="A16" s="444">
        <v>12</v>
      </c>
      <c r="B16" s="8">
        <v>5</v>
      </c>
      <c r="C16" s="461"/>
      <c r="D16" s="463" t="s">
        <v>13</v>
      </c>
      <c r="E16" s="224"/>
      <c r="F16" s="464"/>
      <c r="G16" s="225">
        <v>0</v>
      </c>
      <c r="H16" s="204">
        <v>0</v>
      </c>
      <c r="J16" s="225">
        <f t="shared" si="0"/>
        <v>0</v>
      </c>
      <c r="K16" s="235"/>
    </row>
    <row r="17" spans="1:11" ht="12.6" customHeight="1" thickBot="1" x14ac:dyDescent="0.25">
      <c r="A17" s="444">
        <v>13</v>
      </c>
      <c r="B17" s="19">
        <v>6</v>
      </c>
      <c r="C17" s="124">
        <v>7000000000000</v>
      </c>
      <c r="D17" s="21">
        <v>6399</v>
      </c>
      <c r="E17" s="19">
        <v>2329</v>
      </c>
      <c r="F17" s="473" t="s">
        <v>46</v>
      </c>
      <c r="G17" s="38">
        <v>6500000</v>
      </c>
      <c r="H17" s="38">
        <v>6500000</v>
      </c>
      <c r="J17" s="38">
        <f t="shared" si="0"/>
        <v>0</v>
      </c>
      <c r="K17" s="234"/>
    </row>
    <row r="18" spans="1:11" ht="12.6" customHeight="1" thickBot="1" x14ac:dyDescent="0.25">
      <c r="A18" s="444">
        <v>14</v>
      </c>
      <c r="B18" s="8">
        <v>6</v>
      </c>
      <c r="C18" s="461"/>
      <c r="D18" s="463" t="s">
        <v>14</v>
      </c>
      <c r="E18" s="224"/>
      <c r="F18" s="464"/>
      <c r="G18" s="225">
        <f>SUM(G17)</f>
        <v>6500000</v>
      </c>
      <c r="H18" s="204">
        <f>SUM(H17)</f>
        <v>6500000</v>
      </c>
      <c r="J18" s="225">
        <f t="shared" si="0"/>
        <v>0</v>
      </c>
      <c r="K18" s="235"/>
    </row>
    <row r="19" spans="1:11" ht="12.6" customHeight="1" x14ac:dyDescent="0.2">
      <c r="A19" s="444">
        <v>15</v>
      </c>
      <c r="B19" s="5">
        <v>7</v>
      </c>
      <c r="C19" s="63">
        <v>3000000000501</v>
      </c>
      <c r="D19" s="6">
        <v>3612</v>
      </c>
      <c r="E19" s="7">
        <v>2132</v>
      </c>
      <c r="F19" s="474" t="s">
        <v>966</v>
      </c>
      <c r="G19" s="12">
        <v>7585000</v>
      </c>
      <c r="H19" s="12">
        <v>5195000</v>
      </c>
      <c r="J19" s="12">
        <f t="shared" si="0"/>
        <v>-2390000</v>
      </c>
      <c r="K19" s="236"/>
    </row>
    <row r="20" spans="1:11" ht="12.6" customHeight="1" x14ac:dyDescent="0.2">
      <c r="A20" s="444">
        <v>16</v>
      </c>
      <c r="B20" s="25">
        <v>7</v>
      </c>
      <c r="C20" s="10">
        <v>3000000000501</v>
      </c>
      <c r="D20" s="26">
        <v>3612</v>
      </c>
      <c r="E20" s="27">
        <v>2329</v>
      </c>
      <c r="F20" s="475" t="s">
        <v>15</v>
      </c>
      <c r="G20" s="15">
        <v>10000</v>
      </c>
      <c r="H20" s="15">
        <v>10000</v>
      </c>
      <c r="J20" s="15">
        <f t="shared" si="0"/>
        <v>0</v>
      </c>
      <c r="K20" s="237"/>
    </row>
    <row r="21" spans="1:11" ht="12.6" customHeight="1" x14ac:dyDescent="0.2">
      <c r="A21" s="444">
        <v>17</v>
      </c>
      <c r="B21" s="25">
        <v>7</v>
      </c>
      <c r="C21" s="10">
        <v>3000000000502</v>
      </c>
      <c r="D21" s="26">
        <v>3612</v>
      </c>
      <c r="E21" s="27">
        <v>2132</v>
      </c>
      <c r="F21" s="475" t="s">
        <v>16</v>
      </c>
      <c r="G21" s="15">
        <v>135000</v>
      </c>
      <c r="H21" s="15">
        <v>135000</v>
      </c>
      <c r="J21" s="15">
        <f t="shared" si="0"/>
        <v>0</v>
      </c>
      <c r="K21" s="237"/>
    </row>
    <row r="22" spans="1:11" ht="12.6" customHeight="1" x14ac:dyDescent="0.2">
      <c r="A22" s="444">
        <v>18</v>
      </c>
      <c r="B22" s="25">
        <v>7</v>
      </c>
      <c r="C22" s="28"/>
      <c r="D22" s="26">
        <v>3612</v>
      </c>
      <c r="E22" s="29"/>
      <c r="F22" s="476" t="s">
        <v>17</v>
      </c>
      <c r="G22" s="30">
        <f>SUM(G19:G21)</f>
        <v>7730000</v>
      </c>
      <c r="H22" s="30">
        <f>SUM(H19:H21)</f>
        <v>5340000</v>
      </c>
      <c r="J22" s="30">
        <f t="shared" si="0"/>
        <v>-2390000</v>
      </c>
      <c r="K22" s="239"/>
    </row>
    <row r="23" spans="1:11" ht="12.6" customHeight="1" x14ac:dyDescent="0.2">
      <c r="A23" s="444">
        <v>19</v>
      </c>
      <c r="B23" s="25">
        <v>7</v>
      </c>
      <c r="C23" s="10">
        <v>3000000000501</v>
      </c>
      <c r="D23" s="26">
        <v>3613</v>
      </c>
      <c r="E23" s="27">
        <v>2132</v>
      </c>
      <c r="F23" s="475" t="s">
        <v>545</v>
      </c>
      <c r="G23" s="15">
        <v>2380000</v>
      </c>
      <c r="H23" s="15">
        <v>2330000</v>
      </c>
      <c r="J23" s="15">
        <f t="shared" si="0"/>
        <v>-50000</v>
      </c>
      <c r="K23" s="237"/>
    </row>
    <row r="24" spans="1:11" ht="12.6" customHeight="1" x14ac:dyDescent="0.2">
      <c r="A24" s="444">
        <v>20</v>
      </c>
      <c r="B24" s="31">
        <v>7</v>
      </c>
      <c r="C24" s="10">
        <v>3000000007057</v>
      </c>
      <c r="D24" s="32">
        <v>3613</v>
      </c>
      <c r="E24" s="27">
        <v>2132</v>
      </c>
      <c r="F24" s="475" t="s">
        <v>18</v>
      </c>
      <c r="G24" s="15">
        <v>1750000</v>
      </c>
      <c r="H24" s="15">
        <v>1750000</v>
      </c>
      <c r="J24" s="15">
        <f t="shared" si="0"/>
        <v>0</v>
      </c>
      <c r="K24" s="237"/>
    </row>
    <row r="25" spans="1:11" ht="12.6" customHeight="1" x14ac:dyDescent="0.2">
      <c r="A25" s="444">
        <v>21</v>
      </c>
      <c r="B25" s="31">
        <v>7</v>
      </c>
      <c r="C25" s="33"/>
      <c r="D25" s="32">
        <v>3613</v>
      </c>
      <c r="E25" s="34"/>
      <c r="F25" s="477" t="s">
        <v>19</v>
      </c>
      <c r="G25" s="35">
        <f>SUM(G23:G24)</f>
        <v>4130000</v>
      </c>
      <c r="H25" s="35">
        <f>SUM(H23:H24)</f>
        <v>4080000</v>
      </c>
      <c r="J25" s="35">
        <f t="shared" si="0"/>
        <v>-50000</v>
      </c>
      <c r="K25" s="240"/>
    </row>
    <row r="26" spans="1:11" ht="12.6" customHeight="1" thickBot="1" x14ac:dyDescent="0.25">
      <c r="A26" s="444">
        <v>22</v>
      </c>
      <c r="B26" s="31">
        <v>7</v>
      </c>
      <c r="C26" s="137">
        <v>3000000000000</v>
      </c>
      <c r="D26" s="32">
        <v>3639</v>
      </c>
      <c r="E26" s="34">
        <v>2131</v>
      </c>
      <c r="F26" s="478" t="s">
        <v>20</v>
      </c>
      <c r="G26" s="18">
        <v>1500000</v>
      </c>
      <c r="H26" s="18">
        <v>1700000</v>
      </c>
      <c r="J26" s="18">
        <f t="shared" si="0"/>
        <v>200000</v>
      </c>
      <c r="K26" s="238"/>
    </row>
    <row r="27" spans="1:11" ht="12.6" customHeight="1" thickBot="1" x14ac:dyDescent="0.25">
      <c r="A27" s="444">
        <v>23</v>
      </c>
      <c r="B27" s="466">
        <v>7</v>
      </c>
      <c r="C27" s="224"/>
      <c r="D27" s="467" t="s">
        <v>21</v>
      </c>
      <c r="E27" s="224"/>
      <c r="F27" s="464"/>
      <c r="G27" s="225">
        <f>SUM(G22+G25+G26)</f>
        <v>13360000</v>
      </c>
      <c r="H27" s="204">
        <f>SUM(H22+H25+H26)</f>
        <v>11120000</v>
      </c>
      <c r="J27" s="225">
        <f t="shared" si="0"/>
        <v>-2240000</v>
      </c>
      <c r="K27" s="235"/>
    </row>
    <row r="28" spans="1:11" ht="12.6" customHeight="1" thickBot="1" x14ac:dyDescent="0.25">
      <c r="A28" s="444">
        <v>24</v>
      </c>
      <c r="B28" s="19">
        <v>8</v>
      </c>
      <c r="C28" s="124">
        <v>3000000000000</v>
      </c>
      <c r="D28" s="36">
        <v>2219</v>
      </c>
      <c r="E28" s="37">
        <v>2111</v>
      </c>
      <c r="F28" s="479" t="s">
        <v>646</v>
      </c>
      <c r="G28" s="38">
        <v>3100000</v>
      </c>
      <c r="H28" s="38">
        <v>2700000</v>
      </c>
      <c r="J28" s="38">
        <f t="shared" si="0"/>
        <v>-400000</v>
      </c>
      <c r="K28" s="234"/>
    </row>
    <row r="29" spans="1:11" ht="12.6" customHeight="1" thickBot="1" x14ac:dyDescent="0.25">
      <c r="A29" s="444">
        <v>25</v>
      </c>
      <c r="B29" s="8">
        <v>8</v>
      </c>
      <c r="C29" s="461"/>
      <c r="D29" s="463" t="s">
        <v>22</v>
      </c>
      <c r="E29" s="224"/>
      <c r="F29" s="464"/>
      <c r="G29" s="204">
        <f>G28</f>
        <v>3100000</v>
      </c>
      <c r="H29" s="462">
        <f>H28</f>
        <v>2700000</v>
      </c>
      <c r="J29" s="225">
        <f t="shared" si="0"/>
        <v>-400000</v>
      </c>
      <c r="K29" s="235"/>
    </row>
    <row r="30" spans="1:11" ht="12.6" customHeight="1" thickBot="1" x14ac:dyDescent="0.25">
      <c r="A30" s="444">
        <v>26</v>
      </c>
      <c r="B30" s="22"/>
      <c r="C30" s="23"/>
      <c r="D30" s="24"/>
      <c r="E30" s="22"/>
      <c r="F30" s="480"/>
      <c r="G30" s="38">
        <v>0</v>
      </c>
      <c r="H30" s="38">
        <v>0</v>
      </c>
      <c r="J30" s="38">
        <f t="shared" si="0"/>
        <v>0</v>
      </c>
      <c r="K30" s="234"/>
    </row>
    <row r="31" spans="1:11" ht="12.6" customHeight="1" thickBot="1" x14ac:dyDescent="0.25">
      <c r="A31" s="444">
        <v>27</v>
      </c>
      <c r="B31" s="8">
        <v>9</v>
      </c>
      <c r="C31" s="461"/>
      <c r="D31" s="463" t="s">
        <v>23</v>
      </c>
      <c r="E31" s="224"/>
      <c r="F31" s="464"/>
      <c r="G31" s="225">
        <v>0</v>
      </c>
      <c r="H31" s="204">
        <v>0</v>
      </c>
      <c r="J31" s="225">
        <f t="shared" si="0"/>
        <v>0</v>
      </c>
      <c r="K31" s="235"/>
    </row>
    <row r="32" spans="1:11" ht="12.6" customHeight="1" x14ac:dyDescent="0.2">
      <c r="A32" s="444">
        <v>28</v>
      </c>
      <c r="B32" s="9">
        <v>10</v>
      </c>
      <c r="C32" s="63">
        <v>7000000007013</v>
      </c>
      <c r="D32" s="11"/>
      <c r="E32" s="5">
        <v>1343</v>
      </c>
      <c r="F32" s="470" t="s">
        <v>24</v>
      </c>
      <c r="G32" s="12">
        <v>80000</v>
      </c>
      <c r="H32" s="12">
        <v>80000</v>
      </c>
      <c r="J32" s="12">
        <f t="shared" si="0"/>
        <v>0</v>
      </c>
      <c r="K32" s="236"/>
    </row>
    <row r="33" spans="1:11" ht="12.6" customHeight="1" thickBot="1" x14ac:dyDescent="0.25">
      <c r="A33" s="444">
        <v>29</v>
      </c>
      <c r="B33" s="31">
        <v>10</v>
      </c>
      <c r="C33" s="137">
        <v>3000000000000</v>
      </c>
      <c r="D33" s="32">
        <v>3632</v>
      </c>
      <c r="E33" s="34">
        <v>2139</v>
      </c>
      <c r="F33" s="478" t="s">
        <v>25</v>
      </c>
      <c r="G33" s="18">
        <v>800000</v>
      </c>
      <c r="H33" s="18">
        <v>800000</v>
      </c>
      <c r="J33" s="18">
        <f t="shared" si="0"/>
        <v>0</v>
      </c>
      <c r="K33" s="238"/>
    </row>
    <row r="34" spans="1:11" ht="12.6" customHeight="1" thickBot="1" x14ac:dyDescent="0.25">
      <c r="A34" s="444">
        <v>30</v>
      </c>
      <c r="B34" s="8">
        <v>10</v>
      </c>
      <c r="C34" s="461"/>
      <c r="D34" s="463" t="s">
        <v>26</v>
      </c>
      <c r="E34" s="224"/>
      <c r="F34" s="464"/>
      <c r="G34" s="225">
        <f>SUM(G32:G33)</f>
        <v>880000</v>
      </c>
      <c r="H34" s="204">
        <f>SUM(H32:H33)</f>
        <v>880000</v>
      </c>
      <c r="J34" s="225">
        <f t="shared" si="0"/>
        <v>0</v>
      </c>
      <c r="K34" s="235"/>
    </row>
    <row r="35" spans="1:11" ht="12.6" customHeight="1" x14ac:dyDescent="0.2">
      <c r="A35" s="444">
        <v>31</v>
      </c>
      <c r="B35" s="5">
        <v>11</v>
      </c>
      <c r="C35" s="63">
        <v>7000000000000</v>
      </c>
      <c r="D35" s="6"/>
      <c r="E35" s="39">
        <v>1340</v>
      </c>
      <c r="F35" s="481" t="s">
        <v>27</v>
      </c>
      <c r="G35" s="12">
        <v>9400000</v>
      </c>
      <c r="H35" s="12">
        <v>9400000</v>
      </c>
      <c r="J35" s="12">
        <f t="shared" si="0"/>
        <v>0</v>
      </c>
      <c r="K35" s="236"/>
    </row>
    <row r="36" spans="1:11" ht="12.6" customHeight="1" x14ac:dyDescent="0.2">
      <c r="A36" s="444">
        <v>32</v>
      </c>
      <c r="B36" s="25">
        <v>11</v>
      </c>
      <c r="C36" s="10">
        <v>3000000000000</v>
      </c>
      <c r="D36" s="26">
        <v>3723</v>
      </c>
      <c r="E36" s="29">
        <v>2324</v>
      </c>
      <c r="F36" s="482" t="s">
        <v>28</v>
      </c>
      <c r="G36" s="12">
        <v>180000</v>
      </c>
      <c r="H36" s="12">
        <v>180000</v>
      </c>
      <c r="J36" s="12">
        <f t="shared" si="0"/>
        <v>0</v>
      </c>
      <c r="K36" s="236"/>
    </row>
    <row r="37" spans="1:11" ht="12.6" customHeight="1" thickBot="1" x14ac:dyDescent="0.25">
      <c r="A37" s="444">
        <v>33</v>
      </c>
      <c r="B37" s="31">
        <v>11</v>
      </c>
      <c r="C37" s="137">
        <v>3000000000000</v>
      </c>
      <c r="D37" s="32">
        <v>3725</v>
      </c>
      <c r="E37" s="34">
        <v>2324</v>
      </c>
      <c r="F37" s="478" t="s">
        <v>29</v>
      </c>
      <c r="G37" s="38">
        <v>1900000</v>
      </c>
      <c r="H37" s="38">
        <v>1900000</v>
      </c>
      <c r="J37" s="38">
        <f t="shared" si="0"/>
        <v>0</v>
      </c>
      <c r="K37" s="234"/>
    </row>
    <row r="38" spans="1:11" ht="12.6" customHeight="1" thickBot="1" x14ac:dyDescent="0.25">
      <c r="A38" s="444">
        <v>34</v>
      </c>
      <c r="B38" s="8">
        <v>11</v>
      </c>
      <c r="C38" s="461"/>
      <c r="D38" s="463" t="s">
        <v>30</v>
      </c>
      <c r="E38" s="224"/>
      <c r="F38" s="464"/>
      <c r="G38" s="225">
        <f>SUM(G35:G37)</f>
        <v>11480000</v>
      </c>
      <c r="H38" s="204">
        <f>SUM(H35:H37)</f>
        <v>11480000</v>
      </c>
      <c r="J38" s="225">
        <f t="shared" si="0"/>
        <v>0</v>
      </c>
      <c r="K38" s="235"/>
    </row>
    <row r="39" spans="1:11" ht="12.6" customHeight="1" thickBot="1" x14ac:dyDescent="0.25">
      <c r="A39" s="444">
        <v>35</v>
      </c>
      <c r="B39" s="40">
        <v>12</v>
      </c>
      <c r="C39" s="124">
        <v>5000000000000</v>
      </c>
      <c r="D39" s="24">
        <v>5512</v>
      </c>
      <c r="E39" s="22">
        <v>2111</v>
      </c>
      <c r="F39" s="480" t="s">
        <v>31</v>
      </c>
      <c r="G39" s="38">
        <v>40000</v>
      </c>
      <c r="H39" s="38">
        <v>40000</v>
      </c>
      <c r="J39" s="38">
        <f t="shared" si="0"/>
        <v>0</v>
      </c>
      <c r="K39" s="234"/>
    </row>
    <row r="40" spans="1:11" ht="12.6" customHeight="1" thickBot="1" x14ac:dyDescent="0.25">
      <c r="A40" s="444">
        <v>36</v>
      </c>
      <c r="B40" s="8">
        <v>12</v>
      </c>
      <c r="C40" s="461"/>
      <c r="D40" s="463" t="s">
        <v>32</v>
      </c>
      <c r="E40" s="224"/>
      <c r="F40" s="464"/>
      <c r="G40" s="225">
        <f>G39</f>
        <v>40000</v>
      </c>
      <c r="H40" s="204">
        <f>H39</f>
        <v>40000</v>
      </c>
      <c r="J40" s="225">
        <f t="shared" si="0"/>
        <v>0</v>
      </c>
      <c r="K40" s="235"/>
    </row>
    <row r="41" spans="1:11" ht="12.6" customHeight="1" thickBot="1" x14ac:dyDescent="0.25">
      <c r="A41" s="444">
        <v>37</v>
      </c>
      <c r="B41" s="19">
        <v>13</v>
      </c>
      <c r="C41" s="124" t="s">
        <v>33</v>
      </c>
      <c r="D41" s="21" t="s">
        <v>34</v>
      </c>
      <c r="E41" s="19">
        <v>2212</v>
      </c>
      <c r="F41" s="473" t="s">
        <v>35</v>
      </c>
      <c r="G41" s="38">
        <v>300000</v>
      </c>
      <c r="H41" s="38">
        <v>250000</v>
      </c>
      <c r="J41" s="38">
        <f t="shared" si="0"/>
        <v>-50000</v>
      </c>
      <c r="K41" s="234"/>
    </row>
    <row r="42" spans="1:11" ht="12.6" customHeight="1" thickBot="1" x14ac:dyDescent="0.25">
      <c r="A42" s="444">
        <v>38</v>
      </c>
      <c r="B42" s="8">
        <v>13</v>
      </c>
      <c r="C42" s="461"/>
      <c r="D42" s="463" t="s">
        <v>36</v>
      </c>
      <c r="E42" s="224"/>
      <c r="F42" s="464"/>
      <c r="G42" s="225">
        <f>G41</f>
        <v>300000</v>
      </c>
      <c r="H42" s="204">
        <f>H41</f>
        <v>250000</v>
      </c>
      <c r="J42" s="225">
        <f t="shared" si="0"/>
        <v>-50000</v>
      </c>
      <c r="K42" s="235"/>
    </row>
    <row r="43" spans="1:11" ht="12.6" customHeight="1" thickBot="1" x14ac:dyDescent="0.25">
      <c r="A43" s="444">
        <v>39</v>
      </c>
      <c r="B43" s="19"/>
      <c r="C43" s="20"/>
      <c r="D43" s="21"/>
      <c r="E43" s="19"/>
      <c r="F43" s="473"/>
      <c r="G43" s="38">
        <v>0</v>
      </c>
      <c r="H43" s="38">
        <v>0</v>
      </c>
      <c r="J43" s="38">
        <f t="shared" si="0"/>
        <v>0</v>
      </c>
      <c r="K43" s="234"/>
    </row>
    <row r="44" spans="1:11" ht="12.6" customHeight="1" thickBot="1" x14ac:dyDescent="0.25">
      <c r="A44" s="444">
        <v>40</v>
      </c>
      <c r="B44" s="8">
        <v>14</v>
      </c>
      <c r="C44" s="461"/>
      <c r="D44" s="463" t="s">
        <v>37</v>
      </c>
      <c r="E44" s="224"/>
      <c r="F44" s="464"/>
      <c r="G44" s="225">
        <v>0</v>
      </c>
      <c r="H44" s="204">
        <v>0</v>
      </c>
      <c r="J44" s="225">
        <f t="shared" si="0"/>
        <v>0</v>
      </c>
      <c r="K44" s="235"/>
    </row>
    <row r="45" spans="1:11" ht="12.6" customHeight="1" x14ac:dyDescent="0.2">
      <c r="A45" s="444">
        <v>41</v>
      </c>
      <c r="B45" s="39">
        <v>15</v>
      </c>
      <c r="C45" s="63">
        <v>5000000000000</v>
      </c>
      <c r="D45" s="261">
        <v>2299</v>
      </c>
      <c r="E45" s="262">
        <v>2212</v>
      </c>
      <c r="F45" s="481" t="s">
        <v>38</v>
      </c>
      <c r="G45" s="12">
        <v>800000</v>
      </c>
      <c r="H45" s="12">
        <v>800000</v>
      </c>
      <c r="J45" s="12">
        <f t="shared" si="0"/>
        <v>0</v>
      </c>
      <c r="K45" s="236"/>
    </row>
    <row r="46" spans="1:11" ht="12.6" customHeight="1" x14ac:dyDescent="0.2">
      <c r="A46" s="444">
        <v>42</v>
      </c>
      <c r="B46" s="29">
        <v>15</v>
      </c>
      <c r="C46" s="10">
        <v>5000000007087</v>
      </c>
      <c r="D46" s="263">
        <v>2299</v>
      </c>
      <c r="E46" s="264">
        <v>2212</v>
      </c>
      <c r="F46" s="482" t="s">
        <v>39</v>
      </c>
      <c r="G46" s="12">
        <v>13200000</v>
      </c>
      <c r="H46" s="12">
        <v>13200000</v>
      </c>
      <c r="J46" s="12">
        <f t="shared" si="0"/>
        <v>0</v>
      </c>
      <c r="K46" s="236"/>
    </row>
    <row r="47" spans="1:11" ht="12.6" customHeight="1" x14ac:dyDescent="0.2">
      <c r="A47" s="444">
        <v>43</v>
      </c>
      <c r="B47" s="29">
        <v>15</v>
      </c>
      <c r="C47" s="10"/>
      <c r="D47" s="265">
        <v>2299</v>
      </c>
      <c r="E47" s="264"/>
      <c r="F47" s="476" t="s">
        <v>40</v>
      </c>
      <c r="G47" s="41">
        <f>SUM(G45:G46)</f>
        <v>14000000</v>
      </c>
      <c r="H47" s="41">
        <f>SUM(H45:H46)</f>
        <v>14000000</v>
      </c>
      <c r="J47" s="41">
        <f t="shared" si="0"/>
        <v>0</v>
      </c>
      <c r="K47" s="241"/>
    </row>
    <row r="48" spans="1:11" ht="12.6" customHeight="1" x14ac:dyDescent="0.2">
      <c r="A48" s="444">
        <v>44</v>
      </c>
      <c r="B48" s="29">
        <v>15</v>
      </c>
      <c r="C48" s="10">
        <v>5000000000000</v>
      </c>
      <c r="D48" s="263">
        <v>5311</v>
      </c>
      <c r="E48" s="264">
        <v>2212</v>
      </c>
      <c r="F48" s="482" t="s">
        <v>41</v>
      </c>
      <c r="G48" s="15">
        <v>170000</v>
      </c>
      <c r="H48" s="15">
        <v>130000</v>
      </c>
      <c r="J48" s="15">
        <f t="shared" si="0"/>
        <v>-40000</v>
      </c>
      <c r="K48" s="237"/>
    </row>
    <row r="49" spans="1:11" ht="12.6" customHeight="1" x14ac:dyDescent="0.2">
      <c r="A49" s="444">
        <v>45</v>
      </c>
      <c r="B49" s="25">
        <v>15</v>
      </c>
      <c r="C49" s="10">
        <v>5400000000000</v>
      </c>
      <c r="D49" s="200"/>
      <c r="E49" s="266">
        <v>2460</v>
      </c>
      <c r="F49" s="471" t="s">
        <v>42</v>
      </c>
      <c r="G49" s="15">
        <v>70000</v>
      </c>
      <c r="H49" s="15">
        <v>70000</v>
      </c>
      <c r="J49" s="15">
        <f t="shared" si="0"/>
        <v>0</v>
      </c>
      <c r="K49" s="237"/>
    </row>
    <row r="50" spans="1:11" ht="12.6" customHeight="1" x14ac:dyDescent="0.2">
      <c r="A50" s="444">
        <v>46</v>
      </c>
      <c r="B50" s="25">
        <v>15</v>
      </c>
      <c r="C50" s="10">
        <v>5400000000000</v>
      </c>
      <c r="D50" s="200">
        <v>6330</v>
      </c>
      <c r="E50" s="266">
        <v>4134</v>
      </c>
      <c r="F50" s="471" t="s">
        <v>43</v>
      </c>
      <c r="G50" s="15">
        <v>2510000</v>
      </c>
      <c r="H50" s="15">
        <v>2560000</v>
      </c>
      <c r="J50" s="15">
        <f t="shared" si="0"/>
        <v>50000</v>
      </c>
      <c r="K50" s="237"/>
    </row>
    <row r="51" spans="1:11" ht="12.6" customHeight="1" x14ac:dyDescent="0.2">
      <c r="A51" s="444">
        <v>47</v>
      </c>
      <c r="B51" s="25">
        <v>15</v>
      </c>
      <c r="C51" s="10">
        <v>5400000000000</v>
      </c>
      <c r="D51" s="200">
        <v>6330</v>
      </c>
      <c r="E51" s="266">
        <v>4134</v>
      </c>
      <c r="F51" s="471" t="s">
        <v>811</v>
      </c>
      <c r="G51" s="15">
        <v>0</v>
      </c>
      <c r="H51" s="15">
        <v>95000</v>
      </c>
      <c r="J51" s="15">
        <f t="shared" si="0"/>
        <v>95000</v>
      </c>
      <c r="K51" s="237"/>
    </row>
    <row r="52" spans="1:11" ht="12.6" customHeight="1" x14ac:dyDescent="0.2">
      <c r="A52" s="444">
        <v>48</v>
      </c>
      <c r="B52" s="25">
        <v>15</v>
      </c>
      <c r="C52" s="10">
        <v>7000000000000</v>
      </c>
      <c r="D52" s="200"/>
      <c r="E52" s="267">
        <v>1353</v>
      </c>
      <c r="F52" s="475" t="s">
        <v>546</v>
      </c>
      <c r="G52" s="15">
        <v>450000</v>
      </c>
      <c r="H52" s="15">
        <v>450000</v>
      </c>
      <c r="J52" s="15">
        <f t="shared" si="0"/>
        <v>0</v>
      </c>
      <c r="K52" s="237"/>
    </row>
    <row r="53" spans="1:11" ht="12.6" customHeight="1" x14ac:dyDescent="0.2">
      <c r="A53" s="444">
        <v>49</v>
      </c>
      <c r="B53" s="25">
        <v>15</v>
      </c>
      <c r="C53" s="10">
        <v>7000000000000</v>
      </c>
      <c r="D53" s="200"/>
      <c r="E53" s="266">
        <v>1361</v>
      </c>
      <c r="F53" s="471" t="s">
        <v>44</v>
      </c>
      <c r="G53" s="15">
        <v>6200000</v>
      </c>
      <c r="H53" s="15">
        <v>6200000</v>
      </c>
      <c r="J53" s="15">
        <f t="shared" si="0"/>
        <v>0</v>
      </c>
      <c r="K53" s="237"/>
    </row>
    <row r="54" spans="1:11" ht="12.6" customHeight="1" x14ac:dyDescent="0.2">
      <c r="A54" s="444">
        <v>50</v>
      </c>
      <c r="B54" s="25">
        <v>15</v>
      </c>
      <c r="C54" s="10">
        <v>7000000000000</v>
      </c>
      <c r="D54" s="200"/>
      <c r="E54" s="266">
        <v>4112</v>
      </c>
      <c r="F54" s="471" t="s">
        <v>45</v>
      </c>
      <c r="G54" s="15">
        <v>31000000</v>
      </c>
      <c r="H54" s="15">
        <v>31400000</v>
      </c>
      <c r="J54" s="15">
        <f t="shared" si="0"/>
        <v>400000</v>
      </c>
      <c r="K54" s="237"/>
    </row>
    <row r="55" spans="1:11" ht="12.6" customHeight="1" thickBot="1" x14ac:dyDescent="0.25">
      <c r="A55" s="444">
        <v>51</v>
      </c>
      <c r="B55" s="25">
        <v>15</v>
      </c>
      <c r="C55" s="10">
        <v>7000000000000</v>
      </c>
      <c r="D55" s="17"/>
      <c r="E55" s="31">
        <v>4121</v>
      </c>
      <c r="F55" s="472" t="s">
        <v>643</v>
      </c>
      <c r="G55" s="15">
        <v>0</v>
      </c>
      <c r="H55" s="15">
        <v>150000</v>
      </c>
      <c r="J55" s="15">
        <f t="shared" si="0"/>
        <v>150000</v>
      </c>
      <c r="K55" s="237"/>
    </row>
    <row r="56" spans="1:11" ht="12.6" customHeight="1" thickBot="1" x14ac:dyDescent="0.25">
      <c r="A56" s="444">
        <v>52</v>
      </c>
      <c r="B56" s="8">
        <v>15</v>
      </c>
      <c r="C56" s="461"/>
      <c r="D56" s="463" t="s">
        <v>47</v>
      </c>
      <c r="E56" s="224"/>
      <c r="F56" s="464"/>
      <c r="G56" s="225">
        <f>SUM(G47:G55)</f>
        <v>54400000</v>
      </c>
      <c r="H56" s="204">
        <f>SUM(H47:H55)</f>
        <v>55055000</v>
      </c>
      <c r="J56" s="225">
        <f>SUM(J45:J55)</f>
        <v>655000</v>
      </c>
      <c r="K56" s="235"/>
    </row>
    <row r="57" spans="1:11" ht="12.6" customHeight="1" thickBot="1" x14ac:dyDescent="0.25">
      <c r="A57" s="444">
        <v>53</v>
      </c>
      <c r="B57" s="19"/>
      <c r="C57" s="124"/>
      <c r="D57" s="21"/>
      <c r="E57" s="19"/>
      <c r="F57" s="473"/>
      <c r="G57" s="38"/>
      <c r="H57" s="38"/>
      <c r="J57" s="38">
        <f t="shared" si="0"/>
        <v>0</v>
      </c>
      <c r="K57" s="234"/>
    </row>
    <row r="58" spans="1:11" ht="12.6" customHeight="1" thickBot="1" x14ac:dyDescent="0.25">
      <c r="A58" s="444">
        <v>54</v>
      </c>
      <c r="B58" s="8">
        <v>16</v>
      </c>
      <c r="C58" s="461"/>
      <c r="D58" s="463" t="s">
        <v>48</v>
      </c>
      <c r="E58" s="224"/>
      <c r="F58" s="464"/>
      <c r="G58" s="225">
        <f>SUM(G57:G57)</f>
        <v>0</v>
      </c>
      <c r="H58" s="204">
        <f>SUM(H57:H57)</f>
        <v>0</v>
      </c>
      <c r="J58" s="225">
        <f t="shared" si="0"/>
        <v>0</v>
      </c>
      <c r="K58" s="235"/>
    </row>
    <row r="59" spans="1:11" ht="12.6" customHeight="1" x14ac:dyDescent="0.2">
      <c r="A59" s="444">
        <v>55</v>
      </c>
      <c r="B59" s="5">
        <v>17</v>
      </c>
      <c r="C59" s="63">
        <v>7000000000000</v>
      </c>
      <c r="D59" s="11"/>
      <c r="E59" s="5">
        <v>1341</v>
      </c>
      <c r="F59" s="470" t="s">
        <v>49</v>
      </c>
      <c r="G59" s="12">
        <v>345000</v>
      </c>
      <c r="H59" s="12">
        <v>345000</v>
      </c>
      <c r="J59" s="12">
        <f t="shared" si="0"/>
        <v>0</v>
      </c>
      <c r="K59" s="236"/>
    </row>
    <row r="60" spans="1:11" ht="12.6" customHeight="1" x14ac:dyDescent="0.2">
      <c r="A60" s="444">
        <v>56</v>
      </c>
      <c r="B60" s="5">
        <v>17</v>
      </c>
      <c r="C60" s="10">
        <v>7000000007004</v>
      </c>
      <c r="D60" s="11"/>
      <c r="E60" s="5">
        <v>1361</v>
      </c>
      <c r="F60" s="470" t="s">
        <v>50</v>
      </c>
      <c r="G60" s="12">
        <v>10000</v>
      </c>
      <c r="H60" s="12">
        <v>10000</v>
      </c>
      <c r="J60" s="12">
        <f t="shared" si="0"/>
        <v>0</v>
      </c>
      <c r="K60" s="236"/>
    </row>
    <row r="61" spans="1:11" ht="12.6" customHeight="1" x14ac:dyDescent="0.2">
      <c r="A61" s="444">
        <v>57</v>
      </c>
      <c r="B61" s="5">
        <v>17</v>
      </c>
      <c r="C61" s="10">
        <v>7000000007005</v>
      </c>
      <c r="D61" s="11"/>
      <c r="E61" s="5">
        <v>1361</v>
      </c>
      <c r="F61" s="470" t="s">
        <v>51</v>
      </c>
      <c r="G61" s="12">
        <v>70000</v>
      </c>
      <c r="H61" s="12">
        <v>70000</v>
      </c>
      <c r="J61" s="12">
        <f t="shared" si="0"/>
        <v>0</v>
      </c>
      <c r="K61" s="236"/>
    </row>
    <row r="62" spans="1:11" ht="12.6" customHeight="1" x14ac:dyDescent="0.2">
      <c r="A62" s="444">
        <v>58</v>
      </c>
      <c r="B62" s="5">
        <v>17</v>
      </c>
      <c r="C62" s="9"/>
      <c r="D62" s="11"/>
      <c r="E62" s="5"/>
      <c r="F62" s="483" t="s">
        <v>530</v>
      </c>
      <c r="G62" s="41">
        <f>SUM(G59:G61)</f>
        <v>425000</v>
      </c>
      <c r="H62" s="41">
        <f>SUM(H59:H61)</f>
        <v>425000</v>
      </c>
      <c r="J62" s="41">
        <f t="shared" si="0"/>
        <v>0</v>
      </c>
      <c r="K62" s="241"/>
    </row>
    <row r="63" spans="1:11" ht="12.6" customHeight="1" x14ac:dyDescent="0.2">
      <c r="A63" s="444">
        <v>59</v>
      </c>
      <c r="B63" s="25">
        <v>17</v>
      </c>
      <c r="C63" s="10">
        <v>8100000000000</v>
      </c>
      <c r="D63" s="14">
        <v>1036</v>
      </c>
      <c r="E63" s="25">
        <v>2131</v>
      </c>
      <c r="F63" s="471" t="s">
        <v>793</v>
      </c>
      <c r="G63" s="15">
        <v>45000</v>
      </c>
      <c r="H63" s="15">
        <v>45000</v>
      </c>
      <c r="J63" s="15">
        <f t="shared" si="0"/>
        <v>0</v>
      </c>
      <c r="K63" s="237"/>
    </row>
    <row r="64" spans="1:11" ht="12.6" customHeight="1" x14ac:dyDescent="0.2">
      <c r="A64" s="444">
        <v>60</v>
      </c>
      <c r="B64" s="25">
        <v>17</v>
      </c>
      <c r="C64" s="10">
        <v>8100000007067</v>
      </c>
      <c r="D64" s="14">
        <v>2321</v>
      </c>
      <c r="E64" s="25">
        <v>2132</v>
      </c>
      <c r="F64" s="475" t="s">
        <v>792</v>
      </c>
      <c r="G64" s="15">
        <v>150000</v>
      </c>
      <c r="H64" s="15">
        <v>150000</v>
      </c>
      <c r="J64" s="15">
        <f t="shared" si="0"/>
        <v>0</v>
      </c>
      <c r="K64" s="237"/>
    </row>
    <row r="65" spans="1:15" ht="12.6" customHeight="1" x14ac:dyDescent="0.2">
      <c r="A65" s="444">
        <v>61</v>
      </c>
      <c r="B65" s="25">
        <v>17</v>
      </c>
      <c r="C65" s="10">
        <v>8100000007081</v>
      </c>
      <c r="D65" s="14">
        <v>2321</v>
      </c>
      <c r="E65" s="25">
        <v>2111</v>
      </c>
      <c r="F65" s="475" t="s">
        <v>53</v>
      </c>
      <c r="G65" s="15">
        <v>90000</v>
      </c>
      <c r="H65" s="15">
        <v>90000</v>
      </c>
      <c r="J65" s="15">
        <f t="shared" si="0"/>
        <v>0</v>
      </c>
      <c r="K65" s="237"/>
    </row>
    <row r="66" spans="1:15" ht="12.6" customHeight="1" thickBot="1" x14ac:dyDescent="0.25">
      <c r="A66" s="444">
        <v>62</v>
      </c>
      <c r="B66" s="31">
        <v>17</v>
      </c>
      <c r="C66" s="42"/>
      <c r="D66" s="43">
        <v>2321</v>
      </c>
      <c r="E66" s="31"/>
      <c r="F66" s="484" t="s">
        <v>54</v>
      </c>
      <c r="G66" s="35">
        <f>SUM(G64:G65)</f>
        <v>240000</v>
      </c>
      <c r="H66" s="35">
        <f>SUM(H64:H65)</f>
        <v>240000</v>
      </c>
      <c r="J66" s="35">
        <f t="shared" si="0"/>
        <v>0</v>
      </c>
      <c r="K66" s="240"/>
    </row>
    <row r="67" spans="1:15" ht="12.6" customHeight="1" thickBot="1" x14ac:dyDescent="0.25">
      <c r="A67" s="444">
        <v>63</v>
      </c>
      <c r="B67" s="8">
        <v>17</v>
      </c>
      <c r="C67" s="461"/>
      <c r="D67" s="463" t="s">
        <v>55</v>
      </c>
      <c r="E67" s="224"/>
      <c r="F67" s="464"/>
      <c r="G67" s="225">
        <f>G62+G63+G66</f>
        <v>710000</v>
      </c>
      <c r="H67" s="204">
        <f>H62+H63+H66</f>
        <v>710000</v>
      </c>
      <c r="J67" s="225">
        <f t="shared" si="0"/>
        <v>0</v>
      </c>
      <c r="K67" s="235"/>
    </row>
    <row r="68" spans="1:15" ht="12.6" customHeight="1" x14ac:dyDescent="0.2">
      <c r="A68" s="444">
        <v>64</v>
      </c>
      <c r="B68" s="5">
        <v>18</v>
      </c>
      <c r="C68" s="63">
        <v>7000000000000</v>
      </c>
      <c r="D68" s="11"/>
      <c r="E68" s="9">
        <v>1111</v>
      </c>
      <c r="F68" s="474" t="s">
        <v>634</v>
      </c>
      <c r="G68" s="205">
        <v>30000000</v>
      </c>
      <c r="H68" s="205">
        <v>47000000</v>
      </c>
      <c r="J68" s="205">
        <f t="shared" si="0"/>
        <v>17000000</v>
      </c>
      <c r="K68" s="242"/>
    </row>
    <row r="69" spans="1:15" ht="12.6" customHeight="1" x14ac:dyDescent="0.2">
      <c r="A69" s="444">
        <v>65</v>
      </c>
      <c r="B69" s="5">
        <v>18</v>
      </c>
      <c r="C69" s="10">
        <v>7000000000000</v>
      </c>
      <c r="D69" s="11"/>
      <c r="E69" s="13">
        <v>1112</v>
      </c>
      <c r="F69" s="475" t="s">
        <v>795</v>
      </c>
      <c r="G69" s="15">
        <v>200000</v>
      </c>
      <c r="H69" s="15">
        <v>1200000</v>
      </c>
      <c r="J69" s="15">
        <f t="shared" si="0"/>
        <v>1000000</v>
      </c>
      <c r="K69" s="237"/>
    </row>
    <row r="70" spans="1:15" ht="12.6" customHeight="1" x14ac:dyDescent="0.2">
      <c r="A70" s="444">
        <v>66</v>
      </c>
      <c r="B70" s="5">
        <v>18</v>
      </c>
      <c r="C70" s="10">
        <v>7000000000000</v>
      </c>
      <c r="D70" s="11"/>
      <c r="E70" s="13">
        <v>1113</v>
      </c>
      <c r="F70" s="475" t="s">
        <v>796</v>
      </c>
      <c r="G70" s="15">
        <v>5000000</v>
      </c>
      <c r="H70" s="15">
        <v>7000000</v>
      </c>
      <c r="J70" s="15">
        <f t="shared" si="0"/>
        <v>2000000</v>
      </c>
      <c r="K70" s="237"/>
    </row>
    <row r="71" spans="1:15" ht="12.6" customHeight="1" x14ac:dyDescent="0.2">
      <c r="A71" s="444">
        <v>67</v>
      </c>
      <c r="B71" s="5">
        <v>18</v>
      </c>
      <c r="C71" s="10">
        <v>7000000000000</v>
      </c>
      <c r="D71" s="11"/>
      <c r="E71" s="13">
        <v>1121</v>
      </c>
      <c r="F71" s="475" t="s">
        <v>56</v>
      </c>
      <c r="G71" s="15">
        <v>40000000</v>
      </c>
      <c r="H71" s="15">
        <v>53000000</v>
      </c>
      <c r="J71" s="15">
        <f t="shared" ref="J71:J84" si="1">H71-G71</f>
        <v>13000000</v>
      </c>
      <c r="K71" s="237"/>
      <c r="N71" s="128"/>
      <c r="O71" s="128"/>
    </row>
    <row r="72" spans="1:15" ht="12.6" customHeight="1" x14ac:dyDescent="0.2">
      <c r="A72" s="444">
        <v>68</v>
      </c>
      <c r="B72" s="5">
        <v>18</v>
      </c>
      <c r="C72" s="10">
        <v>7000000000000</v>
      </c>
      <c r="D72" s="11"/>
      <c r="E72" s="13">
        <v>1211</v>
      </c>
      <c r="F72" s="475" t="s">
        <v>57</v>
      </c>
      <c r="G72" s="15">
        <v>126000000</v>
      </c>
      <c r="H72" s="15">
        <v>143000000</v>
      </c>
      <c r="J72" s="15">
        <f t="shared" si="1"/>
        <v>17000000</v>
      </c>
      <c r="K72" s="237"/>
      <c r="N72" s="128"/>
      <c r="O72" s="128"/>
    </row>
    <row r="73" spans="1:15" ht="12.6" customHeight="1" x14ac:dyDescent="0.2">
      <c r="A73" s="444">
        <v>69</v>
      </c>
      <c r="B73" s="5">
        <v>18</v>
      </c>
      <c r="C73" s="10">
        <v>7000000000000</v>
      </c>
      <c r="D73" s="11"/>
      <c r="E73" s="13">
        <v>1511</v>
      </c>
      <c r="F73" s="475" t="s">
        <v>58</v>
      </c>
      <c r="G73" s="15">
        <v>18800000</v>
      </c>
      <c r="H73" s="15">
        <v>18800000</v>
      </c>
      <c r="J73" s="15">
        <f t="shared" si="1"/>
        <v>0</v>
      </c>
      <c r="K73" s="237"/>
      <c r="M73" s="128"/>
      <c r="N73" s="128"/>
      <c r="O73" s="128"/>
    </row>
    <row r="74" spans="1:15" ht="12.6" customHeight="1" x14ac:dyDescent="0.2">
      <c r="A74" s="444">
        <v>70</v>
      </c>
      <c r="B74" s="5">
        <v>18</v>
      </c>
      <c r="C74" s="9"/>
      <c r="D74" s="11"/>
      <c r="E74" s="5"/>
      <c r="F74" s="483" t="s">
        <v>59</v>
      </c>
      <c r="G74" s="41">
        <f>SUM(G68:G73)</f>
        <v>220000000</v>
      </c>
      <c r="H74" s="41">
        <f>SUM(H68:H73)</f>
        <v>270000000</v>
      </c>
      <c r="J74" s="41">
        <f t="shared" si="1"/>
        <v>50000000</v>
      </c>
      <c r="K74" s="241"/>
      <c r="M74" s="128"/>
      <c r="N74" s="128"/>
      <c r="O74" s="128"/>
    </row>
    <row r="75" spans="1:15" ht="12.6" customHeight="1" x14ac:dyDescent="0.2">
      <c r="A75" s="444">
        <v>71</v>
      </c>
      <c r="B75" s="25">
        <v>18</v>
      </c>
      <c r="C75" s="10">
        <v>7000000000000</v>
      </c>
      <c r="D75" s="11"/>
      <c r="E75" s="13">
        <v>1342</v>
      </c>
      <c r="F75" s="475" t="s">
        <v>715</v>
      </c>
      <c r="G75" s="15">
        <v>50000</v>
      </c>
      <c r="H75" s="15">
        <v>200000</v>
      </c>
      <c r="J75" s="15">
        <f t="shared" si="1"/>
        <v>150000</v>
      </c>
      <c r="K75" s="237"/>
      <c r="N75" s="128"/>
      <c r="O75" s="128"/>
    </row>
    <row r="76" spans="1:15" ht="12.6" customHeight="1" x14ac:dyDescent="0.2">
      <c r="A76" s="444">
        <v>72</v>
      </c>
      <c r="B76" s="25">
        <v>18</v>
      </c>
      <c r="C76" s="10">
        <v>7000000007014</v>
      </c>
      <c r="D76" s="11"/>
      <c r="E76" s="13">
        <v>1343</v>
      </c>
      <c r="F76" s="475" t="s">
        <v>790</v>
      </c>
      <c r="G76" s="15">
        <v>50000</v>
      </c>
      <c r="H76" s="15">
        <v>150000</v>
      </c>
      <c r="J76" s="15">
        <f t="shared" si="1"/>
        <v>100000</v>
      </c>
      <c r="K76" s="237"/>
      <c r="N76" s="128"/>
      <c r="O76" s="128"/>
    </row>
    <row r="77" spans="1:15" ht="12.6" customHeight="1" x14ac:dyDescent="0.2">
      <c r="A77" s="444">
        <v>73</v>
      </c>
      <c r="B77" s="25">
        <v>18</v>
      </c>
      <c r="C77" s="10">
        <v>7000000000000</v>
      </c>
      <c r="D77" s="11"/>
      <c r="E77" s="13">
        <v>1349</v>
      </c>
      <c r="F77" s="475" t="s">
        <v>794</v>
      </c>
      <c r="G77" s="15">
        <v>50000</v>
      </c>
      <c r="H77" s="15">
        <v>0</v>
      </c>
      <c r="J77" s="15">
        <f t="shared" si="1"/>
        <v>-50000</v>
      </c>
      <c r="K77" s="237"/>
      <c r="N77" s="128"/>
      <c r="O77" s="128"/>
    </row>
    <row r="78" spans="1:15" ht="12.6" customHeight="1" x14ac:dyDescent="0.2">
      <c r="A78" s="444">
        <v>74</v>
      </c>
      <c r="B78" s="25"/>
      <c r="C78" s="28"/>
      <c r="D78" s="26"/>
      <c r="E78" s="29"/>
      <c r="F78" s="476" t="s">
        <v>60</v>
      </c>
      <c r="G78" s="30">
        <f>SUM(G75:G77)</f>
        <v>150000</v>
      </c>
      <c r="H78" s="30">
        <f>SUM(H75:H77)</f>
        <v>350000</v>
      </c>
      <c r="J78" s="30">
        <f t="shared" si="1"/>
        <v>200000</v>
      </c>
      <c r="K78" s="239"/>
    </row>
    <row r="79" spans="1:15" ht="12.6" customHeight="1" x14ac:dyDescent="0.2">
      <c r="A79" s="444">
        <v>75</v>
      </c>
      <c r="B79" s="25">
        <v>18</v>
      </c>
      <c r="C79" s="10">
        <v>7000000000000</v>
      </c>
      <c r="D79" s="14"/>
      <c r="E79" s="13">
        <v>1381</v>
      </c>
      <c r="F79" s="475" t="s">
        <v>635</v>
      </c>
      <c r="G79" s="15">
        <v>1265000</v>
      </c>
      <c r="H79" s="15">
        <v>1250000</v>
      </c>
      <c r="J79" s="15">
        <f t="shared" si="1"/>
        <v>-15000</v>
      </c>
      <c r="K79" s="237"/>
    </row>
    <row r="80" spans="1:15" ht="12.6" customHeight="1" x14ac:dyDescent="0.2">
      <c r="A80" s="444">
        <v>76</v>
      </c>
      <c r="B80" s="25">
        <v>18</v>
      </c>
      <c r="C80" s="10">
        <v>8100000000000</v>
      </c>
      <c r="D80" s="44"/>
      <c r="E80" s="28">
        <v>1356</v>
      </c>
      <c r="F80" s="482" t="s">
        <v>716</v>
      </c>
      <c r="G80" s="15">
        <v>450000</v>
      </c>
      <c r="H80" s="15">
        <v>450000</v>
      </c>
      <c r="J80" s="15">
        <f t="shared" si="1"/>
        <v>0</v>
      </c>
      <c r="K80" s="237"/>
    </row>
    <row r="81" spans="1:11" ht="12.6" customHeight="1" thickBot="1" x14ac:dyDescent="0.25">
      <c r="A81" s="444">
        <v>77</v>
      </c>
      <c r="B81" s="16">
        <v>18</v>
      </c>
      <c r="C81" s="137">
        <v>7000000000000</v>
      </c>
      <c r="D81" s="45"/>
      <c r="E81" s="33">
        <v>4121</v>
      </c>
      <c r="F81" s="485" t="s">
        <v>520</v>
      </c>
      <c r="G81" s="18">
        <v>150000</v>
      </c>
      <c r="H81" s="18">
        <v>0</v>
      </c>
      <c r="J81" s="18">
        <f t="shared" si="1"/>
        <v>-150000</v>
      </c>
      <c r="K81" s="238" t="s">
        <v>644</v>
      </c>
    </row>
    <row r="82" spans="1:11" ht="12.6" customHeight="1" thickBot="1" x14ac:dyDescent="0.25">
      <c r="A82" s="444">
        <v>78</v>
      </c>
      <c r="B82" s="8">
        <v>18</v>
      </c>
      <c r="C82" s="461"/>
      <c r="D82" s="463" t="s">
        <v>61</v>
      </c>
      <c r="E82" s="224"/>
      <c r="F82" s="464"/>
      <c r="G82" s="225">
        <f>SUM(G81+G80+G79+G78+G74)</f>
        <v>222015000</v>
      </c>
      <c r="H82" s="204">
        <f>SUM(H81+H80+H79+H78+H74)</f>
        <v>272050000</v>
      </c>
      <c r="J82" s="225">
        <f t="shared" si="1"/>
        <v>50035000</v>
      </c>
      <c r="K82" s="235"/>
    </row>
    <row r="83" spans="1:11" ht="12.6" customHeight="1" thickBot="1" x14ac:dyDescent="0.25">
      <c r="A83" s="444">
        <v>79</v>
      </c>
      <c r="B83" s="46"/>
      <c r="C83" s="215"/>
      <c r="D83" s="221"/>
      <c r="E83" s="46"/>
      <c r="F83" s="211"/>
      <c r="G83" s="226"/>
      <c r="H83" s="226"/>
      <c r="J83" s="226"/>
      <c r="K83" s="243"/>
    </row>
    <row r="84" spans="1:11" ht="12.6" customHeight="1" thickBot="1" x14ac:dyDescent="0.25">
      <c r="A84" s="444">
        <v>80</v>
      </c>
      <c r="B84" s="180" t="s">
        <v>62</v>
      </c>
      <c r="C84" s="216"/>
      <c r="D84" s="181"/>
      <c r="E84" s="224"/>
      <c r="F84" s="464"/>
      <c r="G84" s="225">
        <f>SUM(G82+G67+G58+G56+G44+G42+G40+G38+G34+G31+G29+G27+G18+G16+G14+G12+G10+G5)</f>
        <v>313000000</v>
      </c>
      <c r="H84" s="204">
        <f>SUM(H82+H67+H58+H56+H44+H42+H40+H38+H34+H31+H29+H27+H18+H16+H14+H12+H10+H5)</f>
        <v>361000000</v>
      </c>
      <c r="J84" s="225">
        <f t="shared" si="1"/>
        <v>48000000</v>
      </c>
      <c r="K84" s="235"/>
    </row>
    <row r="86" spans="1:11" ht="12.6" customHeight="1" x14ac:dyDescent="0.2">
      <c r="G86" s="207"/>
      <c r="H86" s="207"/>
      <c r="J86" s="207"/>
      <c r="K86" s="244"/>
    </row>
    <row r="88" spans="1:11" ht="12.6" customHeight="1" x14ac:dyDescent="0.2">
      <c r="G88" s="207"/>
      <c r="H88" s="207"/>
      <c r="J88" s="207"/>
      <c r="K88" s="244"/>
    </row>
  </sheetData>
  <printOptions horizontalCentered="1"/>
  <pageMargins left="0.78740157480314965" right="0.78740157480314965" top="0.78740157480314965" bottom="0.78740157480314965" header="0.31496062992125984" footer="0.31496062992125984"/>
  <pageSetup paperSize="9" firstPageNumber="7" fitToHeight="2" orientation="portrait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0"/>
  <sheetViews>
    <sheetView topLeftCell="A235" zoomScaleNormal="100" workbookViewId="0">
      <selection activeCell="K259" sqref="K259"/>
    </sheetView>
  </sheetViews>
  <sheetFormatPr defaultColWidth="9.140625" defaultRowHeight="12.6" customHeight="1" x14ac:dyDescent="0.25"/>
  <cols>
    <col min="1" max="1" width="4.140625" style="444" customWidth="1"/>
    <col min="2" max="2" width="4.42578125" style="84" customWidth="1"/>
    <col min="3" max="3" width="14.140625" style="84" bestFit="1" customWidth="1"/>
    <col min="4" max="4" width="5.28515625" style="84" customWidth="1"/>
    <col min="5" max="5" width="5.85546875" style="84" customWidth="1"/>
    <col min="6" max="6" width="44" style="84" customWidth="1"/>
    <col min="7" max="7" width="11" style="84" customWidth="1"/>
    <col min="8" max="8" width="10.85546875" style="84" customWidth="1"/>
    <col min="9" max="9" width="1" style="427" customWidth="1"/>
    <col min="10" max="10" width="11.28515625" style="84" customWidth="1"/>
    <col min="11" max="11" width="122" style="212" customWidth="1"/>
    <col min="12" max="16384" width="9.140625" style="84"/>
  </cols>
  <sheetData>
    <row r="1" spans="1:11" ht="12.6" customHeight="1" x14ac:dyDescent="0.25">
      <c r="B1" s="138" t="s">
        <v>1023</v>
      </c>
      <c r="C1" s="133"/>
      <c r="D1" s="133"/>
      <c r="E1" s="133"/>
      <c r="F1" s="139"/>
      <c r="G1" s="140"/>
      <c r="H1" s="140"/>
      <c r="I1" s="273"/>
      <c r="J1" s="140"/>
      <c r="K1" s="139"/>
    </row>
    <row r="2" spans="1:11" ht="12.6" customHeight="1" x14ac:dyDescent="0.25">
      <c r="B2" s="133"/>
      <c r="C2" s="141"/>
      <c r="D2" s="141"/>
      <c r="E2" s="141"/>
      <c r="F2" s="142"/>
      <c r="G2" s="140"/>
      <c r="H2" s="140"/>
      <c r="I2" s="273"/>
      <c r="J2" s="140"/>
      <c r="K2" s="139"/>
    </row>
    <row r="3" spans="1:11" s="456" customFormat="1" ht="12.6" customHeight="1" x14ac:dyDescent="0.25">
      <c r="A3" s="457" t="s">
        <v>1017</v>
      </c>
      <c r="B3" s="272" t="s">
        <v>0</v>
      </c>
      <c r="C3" s="272" t="s">
        <v>1</v>
      </c>
      <c r="D3" s="272" t="s">
        <v>2</v>
      </c>
      <c r="E3" s="272" t="s">
        <v>3</v>
      </c>
      <c r="F3" s="447" t="s">
        <v>63</v>
      </c>
      <c r="G3" s="272" t="s">
        <v>631</v>
      </c>
      <c r="H3" s="272" t="s">
        <v>636</v>
      </c>
      <c r="I3" s="448"/>
      <c r="J3" s="272" t="s">
        <v>1019</v>
      </c>
      <c r="K3" s="272" t="s">
        <v>639</v>
      </c>
    </row>
    <row r="4" spans="1:11" ht="12.6" customHeight="1" x14ac:dyDescent="0.2">
      <c r="A4" s="444">
        <v>1</v>
      </c>
      <c r="B4" s="201">
        <v>1</v>
      </c>
      <c r="C4" s="143" t="s">
        <v>64</v>
      </c>
      <c r="D4" s="143">
        <v>2143</v>
      </c>
      <c r="E4" s="143" t="s">
        <v>65</v>
      </c>
      <c r="F4" s="492" t="s">
        <v>66</v>
      </c>
      <c r="G4" s="144">
        <v>150000</v>
      </c>
      <c r="H4" s="144">
        <v>150000</v>
      </c>
      <c r="I4" s="449"/>
      <c r="J4" s="144">
        <f t="shared" ref="J4:J67" si="0">H4-G4</f>
        <v>0</v>
      </c>
      <c r="K4" s="249"/>
    </row>
    <row r="5" spans="1:11" ht="12.6" customHeight="1" x14ac:dyDescent="0.25">
      <c r="A5" s="444">
        <v>2</v>
      </c>
      <c r="B5" s="145">
        <v>1</v>
      </c>
      <c r="C5" s="145" t="s">
        <v>64</v>
      </c>
      <c r="D5" s="145">
        <v>2143</v>
      </c>
      <c r="E5" s="145" t="s">
        <v>67</v>
      </c>
      <c r="F5" s="493" t="s">
        <v>549</v>
      </c>
      <c r="G5" s="146">
        <v>110000</v>
      </c>
      <c r="H5" s="146">
        <v>110000</v>
      </c>
      <c r="I5" s="449"/>
      <c r="J5" s="146">
        <f t="shared" si="0"/>
        <v>0</v>
      </c>
      <c r="K5" s="245"/>
    </row>
    <row r="6" spans="1:11" ht="12.6" customHeight="1" x14ac:dyDescent="0.25">
      <c r="A6" s="444">
        <v>3</v>
      </c>
      <c r="B6" s="145">
        <v>1</v>
      </c>
      <c r="C6" s="145" t="s">
        <v>64</v>
      </c>
      <c r="D6" s="145">
        <v>2143</v>
      </c>
      <c r="E6" s="145" t="s">
        <v>68</v>
      </c>
      <c r="F6" s="493" t="s">
        <v>1006</v>
      </c>
      <c r="G6" s="146">
        <v>100000</v>
      </c>
      <c r="H6" s="146">
        <v>100000</v>
      </c>
      <c r="I6" s="449"/>
      <c r="J6" s="146">
        <f t="shared" si="0"/>
        <v>0</v>
      </c>
      <c r="K6" s="245"/>
    </row>
    <row r="7" spans="1:11" ht="12.6" customHeight="1" x14ac:dyDescent="0.25">
      <c r="A7" s="444">
        <v>4</v>
      </c>
      <c r="B7" s="145">
        <v>1</v>
      </c>
      <c r="C7" s="145" t="s">
        <v>64</v>
      </c>
      <c r="D7" s="145">
        <v>2143</v>
      </c>
      <c r="E7" s="145" t="s">
        <v>70</v>
      </c>
      <c r="F7" s="493" t="s">
        <v>587</v>
      </c>
      <c r="G7" s="146">
        <v>5000</v>
      </c>
      <c r="H7" s="146">
        <v>5000</v>
      </c>
      <c r="I7" s="449"/>
      <c r="J7" s="146">
        <f t="shared" si="0"/>
        <v>0</v>
      </c>
      <c r="K7" s="245"/>
    </row>
    <row r="8" spans="1:11" ht="12.6" customHeight="1" x14ac:dyDescent="0.25">
      <c r="A8" s="444">
        <v>5</v>
      </c>
      <c r="B8" s="145">
        <v>1</v>
      </c>
      <c r="C8" s="145" t="s">
        <v>64</v>
      </c>
      <c r="D8" s="145">
        <v>2143</v>
      </c>
      <c r="E8" s="145" t="s">
        <v>71</v>
      </c>
      <c r="F8" s="493" t="s">
        <v>72</v>
      </c>
      <c r="G8" s="146">
        <v>160000</v>
      </c>
      <c r="H8" s="146">
        <v>160000</v>
      </c>
      <c r="I8" s="449"/>
      <c r="J8" s="146">
        <f t="shared" si="0"/>
        <v>0</v>
      </c>
      <c r="K8" s="245"/>
    </row>
    <row r="9" spans="1:11" ht="12.6" customHeight="1" x14ac:dyDescent="0.25">
      <c r="A9" s="444">
        <v>6</v>
      </c>
      <c r="B9" s="147">
        <v>1</v>
      </c>
      <c r="C9" s="147"/>
      <c r="D9" s="147">
        <v>2143</v>
      </c>
      <c r="E9" s="148" t="s">
        <v>73</v>
      </c>
      <c r="F9" s="494"/>
      <c r="G9" s="149">
        <f>SUM(G4:G8)</f>
        <v>525000</v>
      </c>
      <c r="H9" s="149">
        <f>SUM(H4:H8)</f>
        <v>525000</v>
      </c>
      <c r="I9" s="450"/>
      <c r="J9" s="149">
        <f t="shared" si="0"/>
        <v>0</v>
      </c>
      <c r="K9" s="253"/>
    </row>
    <row r="10" spans="1:11" ht="12.6" customHeight="1" x14ac:dyDescent="0.25">
      <c r="A10" s="444">
        <v>7</v>
      </c>
      <c r="B10" s="145">
        <v>1</v>
      </c>
      <c r="C10" s="145" t="s">
        <v>64</v>
      </c>
      <c r="D10" s="145">
        <v>6223</v>
      </c>
      <c r="E10" s="490" t="s">
        <v>65</v>
      </c>
      <c r="F10" s="495" t="s">
        <v>75</v>
      </c>
      <c r="G10" s="146">
        <v>4000</v>
      </c>
      <c r="H10" s="146">
        <v>4000</v>
      </c>
      <c r="I10" s="449"/>
      <c r="J10" s="146">
        <f t="shared" si="0"/>
        <v>0</v>
      </c>
      <c r="K10" s="245"/>
    </row>
    <row r="11" spans="1:11" ht="12.6" customHeight="1" x14ac:dyDescent="0.25">
      <c r="A11" s="444">
        <v>8</v>
      </c>
      <c r="B11" s="145">
        <v>1</v>
      </c>
      <c r="C11" s="145" t="s">
        <v>64</v>
      </c>
      <c r="D11" s="145">
        <v>6223</v>
      </c>
      <c r="E11" s="145" t="s">
        <v>67</v>
      </c>
      <c r="F11" s="493" t="s">
        <v>588</v>
      </c>
      <c r="G11" s="146">
        <v>32000</v>
      </c>
      <c r="H11" s="146">
        <v>32000</v>
      </c>
      <c r="I11" s="449"/>
      <c r="J11" s="146">
        <f t="shared" si="0"/>
        <v>0</v>
      </c>
      <c r="K11" s="245"/>
    </row>
    <row r="12" spans="1:11" ht="12.6" customHeight="1" x14ac:dyDescent="0.25">
      <c r="A12" s="444">
        <v>9</v>
      </c>
      <c r="B12" s="145">
        <v>1</v>
      </c>
      <c r="C12" s="145" t="s">
        <v>64</v>
      </c>
      <c r="D12" s="145">
        <v>6223</v>
      </c>
      <c r="E12" s="145" t="s">
        <v>70</v>
      </c>
      <c r="F12" s="493" t="s">
        <v>589</v>
      </c>
      <c r="G12" s="146">
        <v>30000</v>
      </c>
      <c r="H12" s="146">
        <v>30000</v>
      </c>
      <c r="I12" s="449"/>
      <c r="J12" s="146">
        <f t="shared" si="0"/>
        <v>0</v>
      </c>
      <c r="K12" s="245"/>
    </row>
    <row r="13" spans="1:11" ht="12.6" customHeight="1" x14ac:dyDescent="0.25">
      <c r="A13" s="444">
        <v>10</v>
      </c>
      <c r="B13" s="145">
        <v>1</v>
      </c>
      <c r="C13" s="145" t="s">
        <v>64</v>
      </c>
      <c r="D13" s="145">
        <v>6223</v>
      </c>
      <c r="E13" s="145" t="s">
        <v>71</v>
      </c>
      <c r="F13" s="493" t="s">
        <v>534</v>
      </c>
      <c r="G13" s="146">
        <v>19000</v>
      </c>
      <c r="H13" s="146">
        <v>19000</v>
      </c>
      <c r="I13" s="449"/>
      <c r="J13" s="146">
        <f t="shared" si="0"/>
        <v>0</v>
      </c>
      <c r="K13" s="245"/>
    </row>
    <row r="14" spans="1:11" ht="12.6" customHeight="1" x14ac:dyDescent="0.25">
      <c r="A14" s="444">
        <v>11</v>
      </c>
      <c r="B14" s="145">
        <v>1</v>
      </c>
      <c r="C14" s="159">
        <v>2000000003105</v>
      </c>
      <c r="D14" s="145">
        <v>6223</v>
      </c>
      <c r="E14" s="145">
        <v>5222</v>
      </c>
      <c r="F14" s="493" t="s">
        <v>696</v>
      </c>
      <c r="G14" s="146">
        <v>0</v>
      </c>
      <c r="H14" s="146">
        <v>350000</v>
      </c>
      <c r="I14" s="449"/>
      <c r="J14" s="146">
        <f t="shared" si="0"/>
        <v>350000</v>
      </c>
      <c r="K14" s="245"/>
    </row>
    <row r="15" spans="1:11" ht="12.6" customHeight="1" thickBot="1" x14ac:dyDescent="0.3">
      <c r="A15" s="444">
        <v>12</v>
      </c>
      <c r="B15" s="151">
        <v>1</v>
      </c>
      <c r="C15" s="151"/>
      <c r="D15" s="151">
        <v>6223</v>
      </c>
      <c r="E15" s="152" t="s">
        <v>723</v>
      </c>
      <c r="F15" s="496"/>
      <c r="G15" s="153">
        <f>SUM(G10:G14)</f>
        <v>85000</v>
      </c>
      <c r="H15" s="153">
        <f>SUM(H10:H14)</f>
        <v>435000</v>
      </c>
      <c r="I15" s="450"/>
      <c r="J15" s="153">
        <f t="shared" si="0"/>
        <v>350000</v>
      </c>
      <c r="K15" s="254"/>
    </row>
    <row r="16" spans="1:11" ht="12.6" customHeight="1" thickBot="1" x14ac:dyDescent="0.3">
      <c r="A16" s="444">
        <v>13</v>
      </c>
      <c r="B16" s="106">
        <v>1</v>
      </c>
      <c r="C16" s="467"/>
      <c r="D16" s="463" t="s">
        <v>5</v>
      </c>
      <c r="E16" s="181"/>
      <c r="F16" s="463"/>
      <c r="G16" s="195">
        <f>G9+G15</f>
        <v>610000</v>
      </c>
      <c r="H16" s="193">
        <f>H9+H15</f>
        <v>960000</v>
      </c>
      <c r="I16" s="450"/>
      <c r="J16" s="195">
        <f t="shared" si="0"/>
        <v>350000</v>
      </c>
      <c r="K16" s="290"/>
    </row>
    <row r="17" spans="1:11" ht="12.6" customHeight="1" x14ac:dyDescent="0.25">
      <c r="A17" s="444">
        <v>14</v>
      </c>
      <c r="B17" s="143">
        <v>2</v>
      </c>
      <c r="C17" s="143" t="s">
        <v>64</v>
      </c>
      <c r="D17" s="143">
        <v>3111</v>
      </c>
      <c r="E17" s="143" t="s">
        <v>68</v>
      </c>
      <c r="F17" s="497" t="s">
        <v>77</v>
      </c>
      <c r="G17" s="144">
        <v>130000</v>
      </c>
      <c r="H17" s="144">
        <v>301000</v>
      </c>
      <c r="I17" s="449"/>
      <c r="J17" s="144">
        <f t="shared" si="0"/>
        <v>171000</v>
      </c>
      <c r="K17" s="249" t="s">
        <v>671</v>
      </c>
    </row>
    <row r="18" spans="1:11" ht="12.6" customHeight="1" x14ac:dyDescent="0.25">
      <c r="A18" s="444">
        <v>15</v>
      </c>
      <c r="B18" s="145">
        <v>2</v>
      </c>
      <c r="C18" s="145" t="s">
        <v>78</v>
      </c>
      <c r="D18" s="145">
        <v>3111</v>
      </c>
      <c r="E18" s="145" t="s">
        <v>79</v>
      </c>
      <c r="F18" s="495" t="s">
        <v>80</v>
      </c>
      <c r="G18" s="146">
        <v>790000</v>
      </c>
      <c r="H18" s="146">
        <v>1215000</v>
      </c>
      <c r="I18" s="449"/>
      <c r="J18" s="146">
        <f t="shared" si="0"/>
        <v>425000</v>
      </c>
      <c r="K18" s="245" t="s">
        <v>674</v>
      </c>
    </row>
    <row r="19" spans="1:11" ht="12.6" customHeight="1" x14ac:dyDescent="0.25">
      <c r="A19" s="444">
        <v>16</v>
      </c>
      <c r="B19" s="145">
        <v>2</v>
      </c>
      <c r="C19" s="145" t="s">
        <v>81</v>
      </c>
      <c r="D19" s="145">
        <v>3111</v>
      </c>
      <c r="E19" s="145" t="s">
        <v>79</v>
      </c>
      <c r="F19" s="495" t="s">
        <v>82</v>
      </c>
      <c r="G19" s="146">
        <v>735000</v>
      </c>
      <c r="H19" s="146">
        <v>1057000</v>
      </c>
      <c r="I19" s="449"/>
      <c r="J19" s="146">
        <f t="shared" si="0"/>
        <v>322000</v>
      </c>
      <c r="K19" s="245" t="s">
        <v>672</v>
      </c>
    </row>
    <row r="20" spans="1:11" ht="12.6" customHeight="1" x14ac:dyDescent="0.25">
      <c r="A20" s="444">
        <v>17</v>
      </c>
      <c r="B20" s="145">
        <v>2</v>
      </c>
      <c r="C20" s="145" t="s">
        <v>83</v>
      </c>
      <c r="D20" s="145">
        <v>3111</v>
      </c>
      <c r="E20" s="145" t="s">
        <v>79</v>
      </c>
      <c r="F20" s="495" t="s">
        <v>84</v>
      </c>
      <c r="G20" s="146">
        <v>735000</v>
      </c>
      <c r="H20" s="146">
        <v>1057000</v>
      </c>
      <c r="I20" s="449"/>
      <c r="J20" s="146">
        <f t="shared" si="0"/>
        <v>322000</v>
      </c>
      <c r="K20" s="245"/>
    </row>
    <row r="21" spans="1:11" ht="12.6" customHeight="1" x14ac:dyDescent="0.25">
      <c r="A21" s="444">
        <v>18</v>
      </c>
      <c r="B21" s="145">
        <v>2</v>
      </c>
      <c r="C21" s="145" t="s">
        <v>85</v>
      </c>
      <c r="D21" s="145">
        <v>3111</v>
      </c>
      <c r="E21" s="145" t="s">
        <v>86</v>
      </c>
      <c r="F21" s="493" t="s">
        <v>87</v>
      </c>
      <c r="G21" s="146">
        <v>280000</v>
      </c>
      <c r="H21" s="146">
        <v>280000</v>
      </c>
      <c r="I21" s="449"/>
      <c r="J21" s="146">
        <f t="shared" si="0"/>
        <v>0</v>
      </c>
      <c r="K21" s="245"/>
    </row>
    <row r="22" spans="1:11" ht="12.6" customHeight="1" x14ac:dyDescent="0.25">
      <c r="A22" s="444">
        <v>19</v>
      </c>
      <c r="B22" s="145">
        <v>2</v>
      </c>
      <c r="C22" s="145" t="s">
        <v>88</v>
      </c>
      <c r="D22" s="145">
        <v>3111</v>
      </c>
      <c r="E22" s="145" t="s">
        <v>86</v>
      </c>
      <c r="F22" s="495" t="s">
        <v>1007</v>
      </c>
      <c r="G22" s="146">
        <v>460000</v>
      </c>
      <c r="H22" s="146">
        <v>460000</v>
      </c>
      <c r="I22" s="449"/>
      <c r="J22" s="146">
        <f t="shared" si="0"/>
        <v>0</v>
      </c>
      <c r="K22" s="245"/>
    </row>
    <row r="23" spans="1:11" ht="12.6" customHeight="1" x14ac:dyDescent="0.25">
      <c r="A23" s="444">
        <v>20</v>
      </c>
      <c r="B23" s="147">
        <v>2</v>
      </c>
      <c r="C23" s="147"/>
      <c r="D23" s="147">
        <v>3111</v>
      </c>
      <c r="E23" s="148" t="s">
        <v>6</v>
      </c>
      <c r="F23" s="494"/>
      <c r="G23" s="149">
        <f>SUM(G17:G22)</f>
        <v>3130000</v>
      </c>
      <c r="H23" s="149">
        <f>SUM(H17:H22)</f>
        <v>4370000</v>
      </c>
      <c r="I23" s="450"/>
      <c r="J23" s="149">
        <f t="shared" si="0"/>
        <v>1240000</v>
      </c>
      <c r="K23" s="253"/>
    </row>
    <row r="24" spans="1:11" ht="12.6" customHeight="1" x14ac:dyDescent="0.25">
      <c r="A24" s="444">
        <v>21</v>
      </c>
      <c r="B24" s="145">
        <v>2</v>
      </c>
      <c r="C24" s="145" t="s">
        <v>64</v>
      </c>
      <c r="D24" s="145">
        <v>3113</v>
      </c>
      <c r="E24" s="145" t="s">
        <v>68</v>
      </c>
      <c r="F24" s="495" t="s">
        <v>89</v>
      </c>
      <c r="G24" s="146">
        <v>195000</v>
      </c>
      <c r="H24" s="146">
        <v>250000</v>
      </c>
      <c r="I24" s="449"/>
      <c r="J24" s="146">
        <f t="shared" si="0"/>
        <v>55000</v>
      </c>
      <c r="K24" s="245" t="s">
        <v>673</v>
      </c>
    </row>
    <row r="25" spans="1:11" ht="12.6" customHeight="1" x14ac:dyDescent="0.25">
      <c r="A25" s="444">
        <v>22</v>
      </c>
      <c r="B25" s="145">
        <v>2</v>
      </c>
      <c r="C25" s="145" t="s">
        <v>90</v>
      </c>
      <c r="D25" s="145">
        <v>3113</v>
      </c>
      <c r="E25" s="145" t="s">
        <v>79</v>
      </c>
      <c r="F25" s="495" t="s">
        <v>91</v>
      </c>
      <c r="G25" s="146">
        <v>3436000</v>
      </c>
      <c r="H25" s="146">
        <v>4210000</v>
      </c>
      <c r="I25" s="449"/>
      <c r="J25" s="146">
        <f t="shared" si="0"/>
        <v>774000</v>
      </c>
      <c r="K25" s="245" t="s">
        <v>674</v>
      </c>
    </row>
    <row r="26" spans="1:11" ht="12.6" customHeight="1" x14ac:dyDescent="0.25">
      <c r="A26" s="444">
        <v>23</v>
      </c>
      <c r="B26" s="145">
        <v>2</v>
      </c>
      <c r="C26" s="145" t="s">
        <v>92</v>
      </c>
      <c r="D26" s="145">
        <v>3113</v>
      </c>
      <c r="E26" s="145" t="s">
        <v>79</v>
      </c>
      <c r="F26" s="495" t="s">
        <v>93</v>
      </c>
      <c r="G26" s="146">
        <v>4000000</v>
      </c>
      <c r="H26" s="146">
        <v>5090000</v>
      </c>
      <c r="I26" s="449"/>
      <c r="J26" s="146">
        <f t="shared" si="0"/>
        <v>1090000</v>
      </c>
      <c r="K26" s="245" t="s">
        <v>672</v>
      </c>
    </row>
    <row r="27" spans="1:11" ht="12.6" customHeight="1" x14ac:dyDescent="0.25">
      <c r="A27" s="444">
        <v>24</v>
      </c>
      <c r="B27" s="145">
        <v>2</v>
      </c>
      <c r="C27" s="145" t="s">
        <v>94</v>
      </c>
      <c r="D27" s="145">
        <v>3113</v>
      </c>
      <c r="E27" s="145" t="s">
        <v>79</v>
      </c>
      <c r="F27" s="495" t="s">
        <v>95</v>
      </c>
      <c r="G27" s="146">
        <v>4577000</v>
      </c>
      <c r="H27" s="146">
        <v>5687000</v>
      </c>
      <c r="I27" s="449"/>
      <c r="J27" s="146">
        <f t="shared" si="0"/>
        <v>1110000</v>
      </c>
      <c r="K27" s="245"/>
    </row>
    <row r="28" spans="1:11" ht="12.6" customHeight="1" x14ac:dyDescent="0.25">
      <c r="A28" s="444">
        <v>25</v>
      </c>
      <c r="B28" s="145">
        <v>2</v>
      </c>
      <c r="C28" s="145" t="s">
        <v>96</v>
      </c>
      <c r="D28" s="145">
        <v>3113</v>
      </c>
      <c r="E28" s="145" t="s">
        <v>79</v>
      </c>
      <c r="F28" s="495" t="s">
        <v>97</v>
      </c>
      <c r="G28" s="146">
        <v>2722000</v>
      </c>
      <c r="H28" s="146">
        <v>3764000</v>
      </c>
      <c r="I28" s="449"/>
      <c r="J28" s="146">
        <f t="shared" si="0"/>
        <v>1042000</v>
      </c>
      <c r="K28" s="245" t="s">
        <v>701</v>
      </c>
    </row>
    <row r="29" spans="1:11" ht="12.6" customHeight="1" x14ac:dyDescent="0.25">
      <c r="A29" s="444">
        <v>26</v>
      </c>
      <c r="B29" s="145">
        <v>2</v>
      </c>
      <c r="C29" s="145" t="s">
        <v>64</v>
      </c>
      <c r="D29" s="145">
        <v>3113</v>
      </c>
      <c r="E29" s="145">
        <v>5331</v>
      </c>
      <c r="F29" s="495" t="s">
        <v>98</v>
      </c>
      <c r="G29" s="146">
        <v>200000</v>
      </c>
      <c r="H29" s="146">
        <v>200000</v>
      </c>
      <c r="I29" s="449"/>
      <c r="J29" s="146">
        <f t="shared" si="0"/>
        <v>0</v>
      </c>
      <c r="K29" s="245"/>
    </row>
    <row r="30" spans="1:11" ht="12.6" customHeight="1" x14ac:dyDescent="0.25">
      <c r="A30" s="444">
        <v>27</v>
      </c>
      <c r="B30" s="147">
        <v>2</v>
      </c>
      <c r="C30" s="147"/>
      <c r="D30" s="147">
        <v>3113</v>
      </c>
      <c r="E30" s="148" t="s">
        <v>7</v>
      </c>
      <c r="F30" s="494"/>
      <c r="G30" s="149">
        <f>SUM(G24:G29)</f>
        <v>15130000</v>
      </c>
      <c r="H30" s="149">
        <f>SUM(H24:H29)</f>
        <v>19201000</v>
      </c>
      <c r="I30" s="450"/>
      <c r="J30" s="149">
        <f t="shared" si="0"/>
        <v>4071000</v>
      </c>
      <c r="K30" s="253"/>
    </row>
    <row r="31" spans="1:11" ht="12.6" customHeight="1" x14ac:dyDescent="0.25">
      <c r="A31" s="444">
        <v>28</v>
      </c>
      <c r="B31" s="145">
        <v>2</v>
      </c>
      <c r="C31" s="145" t="s">
        <v>99</v>
      </c>
      <c r="D31" s="145">
        <v>3141</v>
      </c>
      <c r="E31" s="145" t="s">
        <v>79</v>
      </c>
      <c r="F31" s="495" t="s">
        <v>100</v>
      </c>
      <c r="G31" s="146">
        <v>1210000</v>
      </c>
      <c r="H31" s="146">
        <v>1646000</v>
      </c>
      <c r="I31" s="449"/>
      <c r="J31" s="146">
        <f t="shared" si="0"/>
        <v>436000</v>
      </c>
      <c r="K31" s="245" t="s">
        <v>675</v>
      </c>
    </row>
    <row r="32" spans="1:11" s="260" customFormat="1" ht="12.6" customHeight="1" x14ac:dyDescent="0.25">
      <c r="A32" s="444">
        <v>29</v>
      </c>
      <c r="B32" s="151">
        <v>2</v>
      </c>
      <c r="C32" s="151"/>
      <c r="D32" s="151">
        <v>3141</v>
      </c>
      <c r="E32" s="152" t="s">
        <v>101</v>
      </c>
      <c r="F32" s="496"/>
      <c r="G32" s="153">
        <f>SUM(G31)</f>
        <v>1210000</v>
      </c>
      <c r="H32" s="153">
        <f>SUM(H31)</f>
        <v>1646000</v>
      </c>
      <c r="I32" s="450"/>
      <c r="J32" s="153">
        <f t="shared" si="0"/>
        <v>436000</v>
      </c>
      <c r="K32" s="254"/>
    </row>
    <row r="33" spans="1:11" ht="12.6" customHeight="1" x14ac:dyDescent="0.25">
      <c r="A33" s="444">
        <v>30</v>
      </c>
      <c r="B33" s="171">
        <v>2</v>
      </c>
      <c r="C33" s="57" t="s">
        <v>724</v>
      </c>
      <c r="D33" s="57">
        <v>3231</v>
      </c>
      <c r="E33" s="57" t="s">
        <v>68</v>
      </c>
      <c r="F33" s="498" t="s">
        <v>725</v>
      </c>
      <c r="G33" s="168">
        <v>0</v>
      </c>
      <c r="H33" s="168">
        <v>150000</v>
      </c>
      <c r="I33" s="449"/>
      <c r="J33" s="168">
        <f t="shared" si="0"/>
        <v>150000</v>
      </c>
      <c r="K33" s="255" t="s">
        <v>694</v>
      </c>
    </row>
    <row r="34" spans="1:11" s="260" customFormat="1" ht="12.6" customHeight="1" x14ac:dyDescent="0.25">
      <c r="A34" s="444">
        <v>31</v>
      </c>
      <c r="B34" s="151">
        <v>2</v>
      </c>
      <c r="C34" s="151"/>
      <c r="D34" s="258">
        <v>3231</v>
      </c>
      <c r="E34" s="259" t="s">
        <v>102</v>
      </c>
      <c r="F34" s="499"/>
      <c r="G34" s="153">
        <f>SUM(G33)</f>
        <v>0</v>
      </c>
      <c r="H34" s="153">
        <f>SUM(H33)</f>
        <v>150000</v>
      </c>
      <c r="I34" s="450"/>
      <c r="J34" s="153">
        <f t="shared" si="0"/>
        <v>150000</v>
      </c>
      <c r="K34" s="254"/>
    </row>
    <row r="35" spans="1:11" ht="12.6" customHeight="1" x14ac:dyDescent="0.25">
      <c r="A35" s="444">
        <v>32</v>
      </c>
      <c r="B35" s="57">
        <v>2</v>
      </c>
      <c r="C35" s="57" t="s">
        <v>726</v>
      </c>
      <c r="D35" s="57">
        <v>3299</v>
      </c>
      <c r="E35" s="57" t="s">
        <v>76</v>
      </c>
      <c r="F35" s="498" t="s">
        <v>695</v>
      </c>
      <c r="G35" s="168">
        <v>0</v>
      </c>
      <c r="H35" s="168">
        <v>150000</v>
      </c>
      <c r="I35" s="449"/>
      <c r="J35" s="168">
        <f t="shared" si="0"/>
        <v>150000</v>
      </c>
      <c r="K35" s="255"/>
    </row>
    <row r="36" spans="1:11" s="260" customFormat="1" ht="12.6" customHeight="1" x14ac:dyDescent="0.25">
      <c r="A36" s="444">
        <v>33</v>
      </c>
      <c r="B36" s="258">
        <v>2</v>
      </c>
      <c r="C36" s="258"/>
      <c r="D36" s="258">
        <v>3299</v>
      </c>
      <c r="E36" s="259" t="s">
        <v>640</v>
      </c>
      <c r="F36" s="499"/>
      <c r="G36" s="153">
        <f>SUM(G35)</f>
        <v>0</v>
      </c>
      <c r="H36" s="153">
        <f>SUM(H35)</f>
        <v>150000</v>
      </c>
      <c r="I36" s="450"/>
      <c r="J36" s="153">
        <f t="shared" si="0"/>
        <v>150000</v>
      </c>
      <c r="K36" s="254"/>
    </row>
    <row r="37" spans="1:11" ht="12.6" customHeight="1" x14ac:dyDescent="0.25">
      <c r="A37" s="444">
        <v>34</v>
      </c>
      <c r="B37" s="145">
        <v>2</v>
      </c>
      <c r="C37" s="145" t="s">
        <v>103</v>
      </c>
      <c r="D37" s="145">
        <v>3421</v>
      </c>
      <c r="E37" s="145" t="s">
        <v>79</v>
      </c>
      <c r="F37" s="493" t="s">
        <v>104</v>
      </c>
      <c r="G37" s="146">
        <v>950000</v>
      </c>
      <c r="H37" s="146">
        <v>1178000</v>
      </c>
      <c r="I37" s="449"/>
      <c r="J37" s="146">
        <f t="shared" si="0"/>
        <v>228000</v>
      </c>
      <c r="K37" s="245" t="s">
        <v>675</v>
      </c>
    </row>
    <row r="38" spans="1:11" ht="12.6" customHeight="1" x14ac:dyDescent="0.25">
      <c r="A38" s="444">
        <v>35</v>
      </c>
      <c r="B38" s="171">
        <v>2</v>
      </c>
      <c r="C38" s="171"/>
      <c r="D38" s="171">
        <v>3421</v>
      </c>
      <c r="E38" s="171">
        <v>5171</v>
      </c>
      <c r="F38" s="500" t="s">
        <v>676</v>
      </c>
      <c r="G38" s="168">
        <v>0</v>
      </c>
      <c r="H38" s="168">
        <v>100000</v>
      </c>
      <c r="I38" s="449"/>
      <c r="J38" s="168">
        <f t="shared" si="0"/>
        <v>100000</v>
      </c>
      <c r="K38" s="255" t="s">
        <v>677</v>
      </c>
    </row>
    <row r="39" spans="1:11" ht="12.6" customHeight="1" thickBot="1" x14ac:dyDescent="0.3">
      <c r="A39" s="444">
        <v>36</v>
      </c>
      <c r="B39" s="151">
        <v>2</v>
      </c>
      <c r="C39" s="151"/>
      <c r="D39" s="151">
        <v>3421</v>
      </c>
      <c r="E39" s="152" t="s">
        <v>9</v>
      </c>
      <c r="F39" s="496"/>
      <c r="G39" s="153">
        <f>SUM(G37:G37)</f>
        <v>950000</v>
      </c>
      <c r="H39" s="153">
        <f>SUM(H37:H37)</f>
        <v>1178000</v>
      </c>
      <c r="I39" s="450"/>
      <c r="J39" s="153">
        <f t="shared" si="0"/>
        <v>228000</v>
      </c>
      <c r="K39" s="254"/>
    </row>
    <row r="40" spans="1:11" ht="12.6" customHeight="1" thickBot="1" x14ac:dyDescent="0.3">
      <c r="A40" s="444">
        <v>37</v>
      </c>
      <c r="B40" s="106">
        <v>2</v>
      </c>
      <c r="C40" s="467"/>
      <c r="D40" s="180" t="s">
        <v>10</v>
      </c>
      <c r="E40" s="181"/>
      <c r="F40" s="463"/>
      <c r="G40" s="195">
        <f>G23+G30+G32+G34+G36+G39</f>
        <v>20420000</v>
      </c>
      <c r="H40" s="193">
        <f>H23+H30+H32+H34+H36+H39</f>
        <v>26695000</v>
      </c>
      <c r="I40" s="450"/>
      <c r="J40" s="195">
        <f t="shared" si="0"/>
        <v>6275000</v>
      </c>
      <c r="K40" s="290"/>
    </row>
    <row r="41" spans="1:11" ht="12.6" customHeight="1" x14ac:dyDescent="0.25">
      <c r="A41" s="444">
        <v>38</v>
      </c>
      <c r="B41" s="143">
        <v>3</v>
      </c>
      <c r="C41" s="155" t="s">
        <v>105</v>
      </c>
      <c r="D41" s="143">
        <v>3311</v>
      </c>
      <c r="E41" s="143" t="s">
        <v>106</v>
      </c>
      <c r="F41" s="492" t="s">
        <v>107</v>
      </c>
      <c r="G41" s="144">
        <v>500000</v>
      </c>
      <c r="H41" s="144">
        <v>600000</v>
      </c>
      <c r="I41" s="449"/>
      <c r="J41" s="144">
        <f t="shared" si="0"/>
        <v>100000</v>
      </c>
      <c r="K41" s="249"/>
    </row>
    <row r="42" spans="1:11" ht="12.6" customHeight="1" x14ac:dyDescent="0.25">
      <c r="A42" s="444">
        <v>39</v>
      </c>
      <c r="B42" s="147">
        <v>3</v>
      </c>
      <c r="C42" s="156"/>
      <c r="D42" s="147">
        <v>3311</v>
      </c>
      <c r="E42" s="148" t="s">
        <v>108</v>
      </c>
      <c r="F42" s="494"/>
      <c r="G42" s="149">
        <f>SUM(G41:G41)</f>
        <v>500000</v>
      </c>
      <c r="H42" s="149">
        <f>SUM(H41:H41)</f>
        <v>600000</v>
      </c>
      <c r="I42" s="450"/>
      <c r="J42" s="149">
        <f t="shared" si="0"/>
        <v>100000</v>
      </c>
      <c r="K42" s="253"/>
    </row>
    <row r="43" spans="1:11" ht="12.6" customHeight="1" x14ac:dyDescent="0.25">
      <c r="A43" s="444">
        <v>40</v>
      </c>
      <c r="B43" s="145">
        <v>3</v>
      </c>
      <c r="C43" s="157" t="s">
        <v>64</v>
      </c>
      <c r="D43" s="145">
        <v>3319</v>
      </c>
      <c r="E43" s="145" t="s">
        <v>74</v>
      </c>
      <c r="F43" s="493" t="s">
        <v>556</v>
      </c>
      <c r="G43" s="146">
        <v>50000</v>
      </c>
      <c r="H43" s="146">
        <v>60000</v>
      </c>
      <c r="I43" s="449"/>
      <c r="J43" s="146">
        <f t="shared" si="0"/>
        <v>10000</v>
      </c>
      <c r="K43" s="245"/>
    </row>
    <row r="44" spans="1:11" ht="12.6" customHeight="1" x14ac:dyDescent="0.25">
      <c r="A44" s="444">
        <v>41</v>
      </c>
      <c r="B44" s="145">
        <v>3</v>
      </c>
      <c r="C44" s="145" t="s">
        <v>64</v>
      </c>
      <c r="D44" s="145">
        <v>3319</v>
      </c>
      <c r="E44" s="145" t="s">
        <v>109</v>
      </c>
      <c r="F44" s="493" t="s">
        <v>535</v>
      </c>
      <c r="G44" s="146">
        <v>5000</v>
      </c>
      <c r="H44" s="146">
        <v>6000</v>
      </c>
      <c r="I44" s="449"/>
      <c r="J44" s="146">
        <f t="shared" si="0"/>
        <v>1000</v>
      </c>
      <c r="K44" s="245"/>
    </row>
    <row r="45" spans="1:11" ht="12.6" customHeight="1" x14ac:dyDescent="0.25">
      <c r="A45" s="444">
        <v>42</v>
      </c>
      <c r="B45" s="145">
        <v>3</v>
      </c>
      <c r="C45" s="145" t="s">
        <v>64</v>
      </c>
      <c r="D45" s="145">
        <v>3319</v>
      </c>
      <c r="E45" s="145" t="s">
        <v>110</v>
      </c>
      <c r="F45" s="493" t="s">
        <v>111</v>
      </c>
      <c r="G45" s="146">
        <v>5000</v>
      </c>
      <c r="H45" s="146">
        <v>4000</v>
      </c>
      <c r="I45" s="449"/>
      <c r="J45" s="146">
        <f t="shared" si="0"/>
        <v>-1000</v>
      </c>
      <c r="K45" s="245"/>
    </row>
    <row r="46" spans="1:11" ht="12.6" customHeight="1" x14ac:dyDescent="0.25">
      <c r="A46" s="444">
        <v>43</v>
      </c>
      <c r="B46" s="145">
        <v>3</v>
      </c>
      <c r="C46" s="145" t="s">
        <v>64</v>
      </c>
      <c r="D46" s="145">
        <v>3319</v>
      </c>
      <c r="E46" s="145" t="s">
        <v>67</v>
      </c>
      <c r="F46" s="493" t="s">
        <v>655</v>
      </c>
      <c r="G46" s="146">
        <v>10000</v>
      </c>
      <c r="H46" s="146">
        <v>10000</v>
      </c>
      <c r="I46" s="449"/>
      <c r="J46" s="146">
        <f t="shared" si="0"/>
        <v>0</v>
      </c>
      <c r="K46" s="245"/>
    </row>
    <row r="47" spans="1:11" ht="12.6" customHeight="1" x14ac:dyDescent="0.25">
      <c r="A47" s="444">
        <v>44</v>
      </c>
      <c r="B47" s="147">
        <v>3</v>
      </c>
      <c r="C47" s="147"/>
      <c r="D47" s="147">
        <v>3319</v>
      </c>
      <c r="E47" s="148" t="s">
        <v>112</v>
      </c>
      <c r="F47" s="494"/>
      <c r="G47" s="149">
        <f>SUM(G43:G46)</f>
        <v>70000</v>
      </c>
      <c r="H47" s="149">
        <f>SUM(H43:H46)</f>
        <v>80000</v>
      </c>
      <c r="I47" s="450"/>
      <c r="J47" s="149">
        <f t="shared" si="0"/>
        <v>10000</v>
      </c>
      <c r="K47" s="245" t="s">
        <v>678</v>
      </c>
    </row>
    <row r="48" spans="1:11" ht="12.6" customHeight="1" x14ac:dyDescent="0.25">
      <c r="A48" s="444">
        <v>45</v>
      </c>
      <c r="B48" s="145">
        <v>3</v>
      </c>
      <c r="C48" s="145" t="s">
        <v>64</v>
      </c>
      <c r="D48" s="145">
        <v>3322</v>
      </c>
      <c r="E48" s="145" t="s">
        <v>68</v>
      </c>
      <c r="F48" s="493" t="s">
        <v>550</v>
      </c>
      <c r="G48" s="146">
        <v>150000</v>
      </c>
      <c r="H48" s="146">
        <v>150000</v>
      </c>
      <c r="I48" s="449"/>
      <c r="J48" s="146">
        <f t="shared" si="0"/>
        <v>0</v>
      </c>
      <c r="K48" s="245" t="s">
        <v>702</v>
      </c>
    </row>
    <row r="49" spans="1:11" ht="12.6" customHeight="1" x14ac:dyDescent="0.25">
      <c r="A49" s="444">
        <v>46</v>
      </c>
      <c r="B49" s="145">
        <v>3</v>
      </c>
      <c r="C49" s="145" t="s">
        <v>64</v>
      </c>
      <c r="D49" s="145">
        <v>3322</v>
      </c>
      <c r="E49" s="145" t="s">
        <v>113</v>
      </c>
      <c r="F49" s="493" t="s">
        <v>114</v>
      </c>
      <c r="G49" s="146">
        <v>200000</v>
      </c>
      <c r="H49" s="146">
        <v>200000</v>
      </c>
      <c r="I49" s="449"/>
      <c r="J49" s="146">
        <f t="shared" si="0"/>
        <v>0</v>
      </c>
      <c r="K49" s="245"/>
    </row>
    <row r="50" spans="1:11" ht="12.6" customHeight="1" x14ac:dyDescent="0.25">
      <c r="A50" s="444">
        <v>47</v>
      </c>
      <c r="B50" s="145">
        <v>3</v>
      </c>
      <c r="C50" s="145" t="s">
        <v>115</v>
      </c>
      <c r="D50" s="145">
        <v>3322</v>
      </c>
      <c r="E50" s="145" t="s">
        <v>68</v>
      </c>
      <c r="F50" s="493" t="s">
        <v>116</v>
      </c>
      <c r="G50" s="146">
        <v>72000</v>
      </c>
      <c r="H50" s="146">
        <v>77000</v>
      </c>
      <c r="I50" s="451"/>
      <c r="J50" s="146">
        <f t="shared" si="0"/>
        <v>5000</v>
      </c>
      <c r="K50" s="245"/>
    </row>
    <row r="51" spans="1:11" ht="12.6" customHeight="1" x14ac:dyDescent="0.25">
      <c r="A51" s="444">
        <v>48</v>
      </c>
      <c r="B51" s="145">
        <v>3</v>
      </c>
      <c r="C51" s="145"/>
      <c r="D51" s="145">
        <v>3322</v>
      </c>
      <c r="E51" s="145">
        <v>5222</v>
      </c>
      <c r="F51" s="493" t="s">
        <v>816</v>
      </c>
      <c r="G51" s="146">
        <v>0</v>
      </c>
      <c r="H51" s="146">
        <v>450000</v>
      </c>
      <c r="I51" s="449"/>
      <c r="J51" s="146">
        <f t="shared" si="0"/>
        <v>450000</v>
      </c>
      <c r="K51" s="245"/>
    </row>
    <row r="52" spans="1:11" ht="12.6" customHeight="1" x14ac:dyDescent="0.25">
      <c r="A52" s="444">
        <v>49</v>
      </c>
      <c r="B52" s="147">
        <v>3</v>
      </c>
      <c r="C52" s="147"/>
      <c r="D52" s="147">
        <v>3322</v>
      </c>
      <c r="E52" s="148" t="s">
        <v>117</v>
      </c>
      <c r="F52" s="494"/>
      <c r="G52" s="149">
        <f>SUM(G48:G51)</f>
        <v>422000</v>
      </c>
      <c r="H52" s="149">
        <f>SUM(H48:H51)</f>
        <v>877000</v>
      </c>
      <c r="I52" s="450"/>
      <c r="J52" s="149">
        <f t="shared" si="0"/>
        <v>455000</v>
      </c>
      <c r="K52" s="253"/>
    </row>
    <row r="53" spans="1:11" ht="12.6" customHeight="1" x14ac:dyDescent="0.25">
      <c r="A53" s="444">
        <v>50</v>
      </c>
      <c r="B53" s="145">
        <v>3</v>
      </c>
      <c r="C53" s="145" t="s">
        <v>64</v>
      </c>
      <c r="D53" s="145">
        <v>3326</v>
      </c>
      <c r="E53" s="145" t="s">
        <v>68</v>
      </c>
      <c r="F53" s="493" t="s">
        <v>590</v>
      </c>
      <c r="G53" s="146">
        <v>200000</v>
      </c>
      <c r="H53" s="146">
        <v>200000</v>
      </c>
      <c r="I53" s="449"/>
      <c r="J53" s="146">
        <f t="shared" si="0"/>
        <v>0</v>
      </c>
      <c r="K53" s="245" t="s">
        <v>685</v>
      </c>
    </row>
    <row r="54" spans="1:11" ht="12.6" customHeight="1" x14ac:dyDescent="0.25">
      <c r="A54" s="444">
        <v>51</v>
      </c>
      <c r="B54" s="147">
        <v>3</v>
      </c>
      <c r="C54" s="147"/>
      <c r="D54" s="147">
        <v>3326</v>
      </c>
      <c r="E54" s="148" t="s">
        <v>118</v>
      </c>
      <c r="F54" s="494"/>
      <c r="G54" s="149">
        <f>SUM(G53)</f>
        <v>200000</v>
      </c>
      <c r="H54" s="149">
        <f>SUM(H53)</f>
        <v>200000</v>
      </c>
      <c r="I54" s="450"/>
      <c r="J54" s="149">
        <f t="shared" si="0"/>
        <v>0</v>
      </c>
      <c r="K54" s="253"/>
    </row>
    <row r="55" spans="1:11" ht="12.6" customHeight="1" x14ac:dyDescent="0.25">
      <c r="A55" s="444">
        <v>52</v>
      </c>
      <c r="B55" s="145">
        <v>3</v>
      </c>
      <c r="C55" s="145" t="s">
        <v>119</v>
      </c>
      <c r="D55" s="145">
        <v>3392</v>
      </c>
      <c r="E55" s="145" t="s">
        <v>79</v>
      </c>
      <c r="F55" s="495" t="s">
        <v>120</v>
      </c>
      <c r="G55" s="146">
        <v>13418000</v>
      </c>
      <c r="H55" s="146">
        <v>14820000</v>
      </c>
      <c r="I55" s="449"/>
      <c r="J55" s="146">
        <f t="shared" si="0"/>
        <v>1402000</v>
      </c>
      <c r="K55" s="245" t="s">
        <v>675</v>
      </c>
    </row>
    <row r="56" spans="1:11" ht="12.6" customHeight="1" x14ac:dyDescent="0.25">
      <c r="A56" s="444">
        <v>53</v>
      </c>
      <c r="B56" s="147">
        <v>3</v>
      </c>
      <c r="C56" s="147"/>
      <c r="D56" s="147">
        <v>3392</v>
      </c>
      <c r="E56" s="148" t="s">
        <v>121</v>
      </c>
      <c r="F56" s="494"/>
      <c r="G56" s="149">
        <f>SUM(G55:G55)</f>
        <v>13418000</v>
      </c>
      <c r="H56" s="149">
        <f>SUM(H55:H55)</f>
        <v>14820000</v>
      </c>
      <c r="I56" s="450"/>
      <c r="J56" s="149">
        <f t="shared" si="0"/>
        <v>1402000</v>
      </c>
      <c r="K56" s="253"/>
    </row>
    <row r="57" spans="1:11" ht="12.6" customHeight="1" x14ac:dyDescent="0.25">
      <c r="A57" s="444">
        <v>54</v>
      </c>
      <c r="B57" s="145">
        <v>3</v>
      </c>
      <c r="C57" s="145" t="s">
        <v>122</v>
      </c>
      <c r="D57" s="145">
        <v>3392</v>
      </c>
      <c r="E57" s="145" t="s">
        <v>76</v>
      </c>
      <c r="F57" s="495" t="s">
        <v>123</v>
      </c>
      <c r="G57" s="146">
        <v>350000</v>
      </c>
      <c r="H57" s="146">
        <v>400000</v>
      </c>
      <c r="I57" s="449"/>
      <c r="J57" s="146">
        <f t="shared" si="0"/>
        <v>50000</v>
      </c>
      <c r="K57" s="245" t="s">
        <v>737</v>
      </c>
    </row>
    <row r="58" spans="1:11" ht="12.6" customHeight="1" x14ac:dyDescent="0.25">
      <c r="A58" s="444">
        <v>55</v>
      </c>
      <c r="B58" s="171">
        <v>3</v>
      </c>
      <c r="C58" s="171"/>
      <c r="D58" s="171">
        <v>3392</v>
      </c>
      <c r="E58" s="171">
        <v>5222</v>
      </c>
      <c r="F58" s="501" t="s">
        <v>697</v>
      </c>
      <c r="G58" s="168">
        <v>0</v>
      </c>
      <c r="H58" s="168">
        <v>705000</v>
      </c>
      <c r="I58" s="449"/>
      <c r="J58" s="168">
        <f t="shared" si="0"/>
        <v>705000</v>
      </c>
      <c r="K58" s="255"/>
    </row>
    <row r="59" spans="1:11" ht="12.6" customHeight="1" thickBot="1" x14ac:dyDescent="0.3">
      <c r="A59" s="444">
        <v>56</v>
      </c>
      <c r="B59" s="151">
        <v>3</v>
      </c>
      <c r="C59" s="151"/>
      <c r="D59" s="151">
        <v>3392</v>
      </c>
      <c r="E59" s="152" t="s">
        <v>523</v>
      </c>
      <c r="F59" s="496"/>
      <c r="G59" s="153">
        <f>SUM(G57:G58)</f>
        <v>350000</v>
      </c>
      <c r="H59" s="153">
        <f>SUM(H57:H58)</f>
        <v>1105000</v>
      </c>
      <c r="I59" s="450"/>
      <c r="J59" s="153">
        <f t="shared" si="0"/>
        <v>755000</v>
      </c>
      <c r="K59" s="254"/>
    </row>
    <row r="60" spans="1:11" ht="12.6" customHeight="1" thickBot="1" x14ac:dyDescent="0.3">
      <c r="A60" s="444">
        <v>57</v>
      </c>
      <c r="B60" s="106">
        <v>3</v>
      </c>
      <c r="C60" s="467"/>
      <c r="D60" s="463" t="s">
        <v>11</v>
      </c>
      <c r="E60" s="181"/>
      <c r="F60" s="463"/>
      <c r="G60" s="195">
        <f>G42+G47+G52+G54+G56+G59</f>
        <v>14960000</v>
      </c>
      <c r="H60" s="193">
        <f>H42+H47+H52+H54+H56+H59</f>
        <v>17682000</v>
      </c>
      <c r="I60" s="450"/>
      <c r="J60" s="195">
        <f t="shared" si="0"/>
        <v>2722000</v>
      </c>
      <c r="K60" s="290"/>
    </row>
    <row r="61" spans="1:11" ht="12.6" customHeight="1" x14ac:dyDescent="0.25">
      <c r="A61" s="444">
        <v>58</v>
      </c>
      <c r="B61" s="143">
        <v>4</v>
      </c>
      <c r="C61" s="143" t="s">
        <v>64</v>
      </c>
      <c r="D61" s="143">
        <v>3341</v>
      </c>
      <c r="E61" s="143" t="s">
        <v>67</v>
      </c>
      <c r="F61" s="492" t="s">
        <v>637</v>
      </c>
      <c r="G61" s="144">
        <v>990000</v>
      </c>
      <c r="H61" s="144">
        <v>1050000</v>
      </c>
      <c r="I61" s="449"/>
      <c r="J61" s="144">
        <f t="shared" si="0"/>
        <v>60000</v>
      </c>
      <c r="K61" s="249" t="s">
        <v>686</v>
      </c>
    </row>
    <row r="62" spans="1:11" ht="12.6" customHeight="1" x14ac:dyDescent="0.25">
      <c r="A62" s="444">
        <v>59</v>
      </c>
      <c r="B62" s="147">
        <v>4</v>
      </c>
      <c r="C62" s="147"/>
      <c r="D62" s="147">
        <v>3341</v>
      </c>
      <c r="E62" s="148" t="s">
        <v>124</v>
      </c>
      <c r="F62" s="494"/>
      <c r="G62" s="149">
        <f>SUM(G61)</f>
        <v>990000</v>
      </c>
      <c r="H62" s="149">
        <f>SUM(H61)</f>
        <v>1050000</v>
      </c>
      <c r="I62" s="450"/>
      <c r="J62" s="149">
        <f t="shared" si="0"/>
        <v>60000</v>
      </c>
      <c r="K62" s="253"/>
    </row>
    <row r="63" spans="1:11" ht="12.6" customHeight="1" x14ac:dyDescent="0.25">
      <c r="A63" s="444">
        <v>60</v>
      </c>
      <c r="B63" s="147">
        <v>4</v>
      </c>
      <c r="C63" s="145" t="s">
        <v>64</v>
      </c>
      <c r="D63" s="145">
        <v>3349</v>
      </c>
      <c r="E63" s="145">
        <v>5168</v>
      </c>
      <c r="F63" s="495" t="s">
        <v>591</v>
      </c>
      <c r="G63" s="146">
        <v>130000</v>
      </c>
      <c r="H63" s="146">
        <v>370000</v>
      </c>
      <c r="I63" s="449"/>
      <c r="J63" s="146">
        <f t="shared" si="0"/>
        <v>240000</v>
      </c>
      <c r="K63" s="245" t="s">
        <v>687</v>
      </c>
    </row>
    <row r="64" spans="1:11" ht="12.6" customHeight="1" x14ac:dyDescent="0.25">
      <c r="A64" s="444">
        <v>61</v>
      </c>
      <c r="B64" s="145">
        <v>4</v>
      </c>
      <c r="C64" s="145" t="s">
        <v>64</v>
      </c>
      <c r="D64" s="145">
        <v>3349</v>
      </c>
      <c r="E64" s="145" t="s">
        <v>67</v>
      </c>
      <c r="F64" s="493" t="s">
        <v>125</v>
      </c>
      <c r="G64" s="146">
        <v>15000</v>
      </c>
      <c r="H64" s="146">
        <v>15000</v>
      </c>
      <c r="I64" s="449"/>
      <c r="J64" s="146">
        <f t="shared" si="0"/>
        <v>0</v>
      </c>
      <c r="K64" s="245"/>
    </row>
    <row r="65" spans="1:11" ht="12.6" customHeight="1" x14ac:dyDescent="0.25">
      <c r="A65" s="444">
        <v>62</v>
      </c>
      <c r="B65" s="145">
        <v>4</v>
      </c>
      <c r="C65" s="145" t="s">
        <v>64</v>
      </c>
      <c r="D65" s="145">
        <v>3349</v>
      </c>
      <c r="E65" s="145">
        <v>5169</v>
      </c>
      <c r="F65" s="493" t="s">
        <v>126</v>
      </c>
      <c r="G65" s="146">
        <v>25000</v>
      </c>
      <c r="H65" s="146">
        <v>25000</v>
      </c>
      <c r="I65" s="449"/>
      <c r="J65" s="146">
        <f t="shared" si="0"/>
        <v>0</v>
      </c>
      <c r="K65" s="245"/>
    </row>
    <row r="66" spans="1:11" ht="12.6" customHeight="1" x14ac:dyDescent="0.25">
      <c r="A66" s="444">
        <v>63</v>
      </c>
      <c r="B66" s="147">
        <v>4</v>
      </c>
      <c r="C66" s="147"/>
      <c r="D66" s="147">
        <v>3349</v>
      </c>
      <c r="E66" s="148" t="s">
        <v>127</v>
      </c>
      <c r="F66" s="494"/>
      <c r="G66" s="149">
        <f>SUM(G63:G65)</f>
        <v>170000</v>
      </c>
      <c r="H66" s="149">
        <f>SUM(H63:H65)</f>
        <v>410000</v>
      </c>
      <c r="I66" s="450"/>
      <c r="J66" s="149">
        <f t="shared" si="0"/>
        <v>240000</v>
      </c>
      <c r="K66" s="253"/>
    </row>
    <row r="67" spans="1:11" ht="12.6" customHeight="1" x14ac:dyDescent="0.25">
      <c r="A67" s="444">
        <v>64</v>
      </c>
      <c r="B67" s="145">
        <v>4</v>
      </c>
      <c r="C67" s="145" t="s">
        <v>64</v>
      </c>
      <c r="D67" s="145">
        <v>3392</v>
      </c>
      <c r="E67" s="145" t="s">
        <v>74</v>
      </c>
      <c r="F67" s="493" t="s">
        <v>557</v>
      </c>
      <c r="G67" s="146">
        <v>20000</v>
      </c>
      <c r="H67" s="146">
        <v>30000</v>
      </c>
      <c r="I67" s="449"/>
      <c r="J67" s="146">
        <f t="shared" si="0"/>
        <v>10000</v>
      </c>
      <c r="K67" s="245"/>
    </row>
    <row r="68" spans="1:11" ht="12.6" customHeight="1" x14ac:dyDescent="0.25">
      <c r="A68" s="444">
        <v>65</v>
      </c>
      <c r="B68" s="145">
        <v>4</v>
      </c>
      <c r="C68" s="145" t="s">
        <v>64</v>
      </c>
      <c r="D68" s="145">
        <v>3392</v>
      </c>
      <c r="E68" s="145" t="s">
        <v>65</v>
      </c>
      <c r="F68" s="493" t="s">
        <v>128</v>
      </c>
      <c r="G68" s="146">
        <v>10000</v>
      </c>
      <c r="H68" s="146">
        <v>10000</v>
      </c>
      <c r="I68" s="449"/>
      <c r="J68" s="146">
        <f t="shared" ref="J68:J131" si="1">H68-G68</f>
        <v>0</v>
      </c>
      <c r="K68" s="245"/>
    </row>
    <row r="69" spans="1:11" ht="12.6" customHeight="1" x14ac:dyDescent="0.25">
      <c r="A69" s="444">
        <v>66</v>
      </c>
      <c r="B69" s="145">
        <v>4</v>
      </c>
      <c r="C69" s="145" t="s">
        <v>64</v>
      </c>
      <c r="D69" s="145">
        <v>3392</v>
      </c>
      <c r="E69" s="145" t="s">
        <v>67</v>
      </c>
      <c r="F69" s="493" t="s">
        <v>592</v>
      </c>
      <c r="G69" s="146">
        <v>70000</v>
      </c>
      <c r="H69" s="146">
        <v>100000</v>
      </c>
      <c r="I69" s="449"/>
      <c r="J69" s="146">
        <f t="shared" si="1"/>
        <v>30000</v>
      </c>
      <c r="K69" s="245"/>
    </row>
    <row r="70" spans="1:11" ht="12.6" customHeight="1" x14ac:dyDescent="0.25">
      <c r="A70" s="444">
        <v>67</v>
      </c>
      <c r="B70" s="145">
        <v>4</v>
      </c>
      <c r="C70" s="145" t="s">
        <v>64</v>
      </c>
      <c r="D70" s="145">
        <v>3392</v>
      </c>
      <c r="E70" s="145" t="s">
        <v>68</v>
      </c>
      <c r="F70" s="493" t="s">
        <v>593</v>
      </c>
      <c r="G70" s="146">
        <v>10000</v>
      </c>
      <c r="H70" s="146">
        <v>10000</v>
      </c>
      <c r="I70" s="449"/>
      <c r="J70" s="146">
        <f t="shared" si="1"/>
        <v>0</v>
      </c>
      <c r="K70" s="245"/>
    </row>
    <row r="71" spans="1:11" ht="12.6" customHeight="1" x14ac:dyDescent="0.25">
      <c r="A71" s="444">
        <v>68</v>
      </c>
      <c r="B71" s="145">
        <v>4</v>
      </c>
      <c r="C71" s="145" t="s">
        <v>64</v>
      </c>
      <c r="D71" s="145">
        <v>3392</v>
      </c>
      <c r="E71" s="145" t="s">
        <v>70</v>
      </c>
      <c r="F71" s="493" t="s">
        <v>594</v>
      </c>
      <c r="G71" s="146">
        <v>35000</v>
      </c>
      <c r="H71" s="146">
        <v>40000</v>
      </c>
      <c r="I71" s="449"/>
      <c r="J71" s="146">
        <f t="shared" si="1"/>
        <v>5000</v>
      </c>
      <c r="K71" s="245"/>
    </row>
    <row r="72" spans="1:11" ht="12.6" customHeight="1" x14ac:dyDescent="0.25">
      <c r="A72" s="444">
        <v>69</v>
      </c>
      <c r="B72" s="145">
        <v>4</v>
      </c>
      <c r="C72" s="145" t="s">
        <v>64</v>
      </c>
      <c r="D72" s="145">
        <v>3392</v>
      </c>
      <c r="E72" s="145" t="s">
        <v>71</v>
      </c>
      <c r="F72" s="493" t="s">
        <v>558</v>
      </c>
      <c r="G72" s="146">
        <v>40000</v>
      </c>
      <c r="H72" s="146">
        <v>60000</v>
      </c>
      <c r="I72" s="449"/>
      <c r="J72" s="146">
        <f t="shared" si="1"/>
        <v>20000</v>
      </c>
      <c r="K72" s="245"/>
    </row>
    <row r="73" spans="1:11" ht="12.6" customHeight="1" x14ac:dyDescent="0.25">
      <c r="A73" s="444">
        <v>70</v>
      </c>
      <c r="B73" s="145">
        <v>4</v>
      </c>
      <c r="C73" s="145" t="s">
        <v>64</v>
      </c>
      <c r="D73" s="145">
        <v>3392</v>
      </c>
      <c r="E73" s="145">
        <v>5194</v>
      </c>
      <c r="F73" s="493" t="s">
        <v>595</v>
      </c>
      <c r="G73" s="146">
        <v>170000</v>
      </c>
      <c r="H73" s="146">
        <v>0</v>
      </c>
      <c r="I73" s="449"/>
      <c r="J73" s="146">
        <f t="shared" si="1"/>
        <v>-170000</v>
      </c>
      <c r="K73" s="245"/>
    </row>
    <row r="74" spans="1:11" ht="12.6" customHeight="1" x14ac:dyDescent="0.25">
      <c r="A74" s="444">
        <v>71</v>
      </c>
      <c r="B74" s="147">
        <v>4</v>
      </c>
      <c r="C74" s="147"/>
      <c r="D74" s="147">
        <v>3392</v>
      </c>
      <c r="E74" s="148" t="s">
        <v>129</v>
      </c>
      <c r="F74" s="494"/>
      <c r="G74" s="149">
        <f>SUM(G67:G73)</f>
        <v>355000</v>
      </c>
      <c r="H74" s="149">
        <f>SUM(H67:H73)</f>
        <v>250000</v>
      </c>
      <c r="I74" s="450"/>
      <c r="J74" s="149">
        <f t="shared" si="1"/>
        <v>-105000</v>
      </c>
      <c r="K74" s="253"/>
    </row>
    <row r="75" spans="1:11" ht="12.6" customHeight="1" x14ac:dyDescent="0.25">
      <c r="A75" s="444">
        <v>72</v>
      </c>
      <c r="B75" s="145">
        <v>4</v>
      </c>
      <c r="C75" s="145" t="s">
        <v>64</v>
      </c>
      <c r="D75" s="145">
        <v>3399</v>
      </c>
      <c r="E75" s="145" t="s">
        <v>74</v>
      </c>
      <c r="F75" s="493" t="s">
        <v>560</v>
      </c>
      <c r="G75" s="146">
        <v>20000</v>
      </c>
      <c r="H75" s="146">
        <v>20000</v>
      </c>
      <c r="I75" s="449"/>
      <c r="J75" s="146">
        <f t="shared" si="1"/>
        <v>0</v>
      </c>
      <c r="K75" s="245"/>
    </row>
    <row r="76" spans="1:11" ht="12.6" customHeight="1" x14ac:dyDescent="0.25">
      <c r="A76" s="444">
        <v>73</v>
      </c>
      <c r="B76" s="145">
        <v>4</v>
      </c>
      <c r="C76" s="145" t="s">
        <v>64</v>
      </c>
      <c r="D76" s="145">
        <v>3399</v>
      </c>
      <c r="E76" s="145" t="s">
        <v>65</v>
      </c>
      <c r="F76" s="493" t="s">
        <v>596</v>
      </c>
      <c r="G76" s="146">
        <v>60000</v>
      </c>
      <c r="H76" s="146">
        <v>60000</v>
      </c>
      <c r="I76" s="449"/>
      <c r="J76" s="146">
        <f t="shared" si="1"/>
        <v>0</v>
      </c>
      <c r="K76" s="245"/>
    </row>
    <row r="77" spans="1:11" ht="12.6" customHeight="1" x14ac:dyDescent="0.25">
      <c r="A77" s="444">
        <v>74</v>
      </c>
      <c r="B77" s="145">
        <v>4</v>
      </c>
      <c r="C77" s="145" t="s">
        <v>64</v>
      </c>
      <c r="D77" s="145">
        <v>3399</v>
      </c>
      <c r="E77" s="145" t="s">
        <v>67</v>
      </c>
      <c r="F77" s="493" t="s">
        <v>130</v>
      </c>
      <c r="G77" s="146">
        <v>70000</v>
      </c>
      <c r="H77" s="146">
        <v>70000</v>
      </c>
      <c r="I77" s="449"/>
      <c r="J77" s="146">
        <f t="shared" si="1"/>
        <v>0</v>
      </c>
      <c r="K77" s="245"/>
    </row>
    <row r="78" spans="1:11" ht="12.6" customHeight="1" x14ac:dyDescent="0.25">
      <c r="A78" s="444">
        <v>75</v>
      </c>
      <c r="B78" s="145">
        <v>4</v>
      </c>
      <c r="C78" s="145" t="s">
        <v>64</v>
      </c>
      <c r="D78" s="145">
        <v>3399</v>
      </c>
      <c r="E78" s="145" t="s">
        <v>70</v>
      </c>
      <c r="F78" s="493" t="s">
        <v>597</v>
      </c>
      <c r="G78" s="146">
        <v>20000</v>
      </c>
      <c r="H78" s="146">
        <v>20000</v>
      </c>
      <c r="I78" s="449"/>
      <c r="J78" s="146">
        <f t="shared" si="1"/>
        <v>0</v>
      </c>
      <c r="K78" s="245"/>
    </row>
    <row r="79" spans="1:11" ht="12.6" customHeight="1" x14ac:dyDescent="0.25">
      <c r="A79" s="444">
        <v>76</v>
      </c>
      <c r="B79" s="145">
        <v>4</v>
      </c>
      <c r="C79" s="145" t="s">
        <v>64</v>
      </c>
      <c r="D79" s="145">
        <v>3399</v>
      </c>
      <c r="E79" s="145" t="s">
        <v>71</v>
      </c>
      <c r="F79" s="493" t="s">
        <v>598</v>
      </c>
      <c r="G79" s="146">
        <v>300000</v>
      </c>
      <c r="H79" s="146">
        <v>300000</v>
      </c>
      <c r="I79" s="449"/>
      <c r="J79" s="146">
        <f t="shared" si="1"/>
        <v>0</v>
      </c>
      <c r="K79" s="245"/>
    </row>
    <row r="80" spans="1:11" ht="12.6" customHeight="1" x14ac:dyDescent="0.25">
      <c r="A80" s="444">
        <v>77</v>
      </c>
      <c r="B80" s="145">
        <v>4</v>
      </c>
      <c r="C80" s="145" t="s">
        <v>64</v>
      </c>
      <c r="D80" s="145">
        <v>3399</v>
      </c>
      <c r="E80" s="145" t="s">
        <v>131</v>
      </c>
      <c r="F80" s="493" t="s">
        <v>132</v>
      </c>
      <c r="G80" s="146">
        <v>30000</v>
      </c>
      <c r="H80" s="146">
        <v>30000</v>
      </c>
      <c r="I80" s="449"/>
      <c r="J80" s="146">
        <f t="shared" si="1"/>
        <v>0</v>
      </c>
      <c r="K80" s="245"/>
    </row>
    <row r="81" spans="1:11" ht="12.6" customHeight="1" thickBot="1" x14ac:dyDescent="0.3">
      <c r="A81" s="444">
        <v>78</v>
      </c>
      <c r="B81" s="151">
        <v>4</v>
      </c>
      <c r="C81" s="151"/>
      <c r="D81" s="151">
        <v>3399</v>
      </c>
      <c r="E81" s="152" t="s">
        <v>133</v>
      </c>
      <c r="F81" s="496"/>
      <c r="G81" s="153">
        <f>SUM(G75:G80)</f>
        <v>500000</v>
      </c>
      <c r="H81" s="153">
        <f>SUM(H75:H80)</f>
        <v>500000</v>
      </c>
      <c r="I81" s="450"/>
      <c r="J81" s="153">
        <f t="shared" si="1"/>
        <v>0</v>
      </c>
      <c r="K81" s="254"/>
    </row>
    <row r="82" spans="1:11" ht="12.6" customHeight="1" thickBot="1" x14ac:dyDescent="0.3">
      <c r="A82" s="444">
        <v>79</v>
      </c>
      <c r="B82" s="106">
        <v>4</v>
      </c>
      <c r="C82" s="467"/>
      <c r="D82" s="463" t="s">
        <v>12</v>
      </c>
      <c r="E82" s="181"/>
      <c r="F82" s="463"/>
      <c r="G82" s="195">
        <f>SUM(G81+G74+G66+G62)</f>
        <v>2015000</v>
      </c>
      <c r="H82" s="193">
        <f>SUM(H81+H74+H66+H62)</f>
        <v>2210000</v>
      </c>
      <c r="I82" s="450"/>
      <c r="J82" s="195">
        <f t="shared" si="1"/>
        <v>195000</v>
      </c>
      <c r="K82" s="290"/>
    </row>
    <row r="83" spans="1:11" ht="12.6" customHeight="1" x14ac:dyDescent="0.25">
      <c r="A83" s="444">
        <v>80</v>
      </c>
      <c r="B83" s="143">
        <v>5</v>
      </c>
      <c r="C83" s="143" t="s">
        <v>64</v>
      </c>
      <c r="D83" s="143">
        <v>3412</v>
      </c>
      <c r="E83" s="143" t="s">
        <v>74</v>
      </c>
      <c r="F83" s="492" t="s">
        <v>559</v>
      </c>
      <c r="G83" s="144">
        <v>100000</v>
      </c>
      <c r="H83" s="144">
        <v>150000</v>
      </c>
      <c r="I83" s="449"/>
      <c r="J83" s="144">
        <f t="shared" si="1"/>
        <v>50000</v>
      </c>
      <c r="K83" s="249" t="s">
        <v>703</v>
      </c>
    </row>
    <row r="84" spans="1:11" ht="12.6" customHeight="1" x14ac:dyDescent="0.25">
      <c r="A84" s="444">
        <v>81</v>
      </c>
      <c r="B84" s="145">
        <v>5</v>
      </c>
      <c r="C84" s="145" t="s">
        <v>64</v>
      </c>
      <c r="D84" s="145">
        <v>3412</v>
      </c>
      <c r="E84" s="145" t="s">
        <v>67</v>
      </c>
      <c r="F84" s="493" t="s">
        <v>134</v>
      </c>
      <c r="G84" s="146">
        <v>10000</v>
      </c>
      <c r="H84" s="146">
        <v>30000</v>
      </c>
      <c r="I84" s="449"/>
      <c r="J84" s="146">
        <f t="shared" si="1"/>
        <v>20000</v>
      </c>
      <c r="K84" s="245" t="s">
        <v>704</v>
      </c>
    </row>
    <row r="85" spans="1:11" ht="12.6" customHeight="1" x14ac:dyDescent="0.25">
      <c r="A85" s="444">
        <v>82</v>
      </c>
      <c r="B85" s="145">
        <v>5</v>
      </c>
      <c r="C85" s="145" t="s">
        <v>64</v>
      </c>
      <c r="D85" s="145">
        <v>3412</v>
      </c>
      <c r="E85" s="145" t="s">
        <v>68</v>
      </c>
      <c r="F85" s="493" t="s">
        <v>135</v>
      </c>
      <c r="G85" s="146">
        <v>326000</v>
      </c>
      <c r="H85" s="146">
        <v>500000</v>
      </c>
      <c r="I85" s="449"/>
      <c r="J85" s="146">
        <f t="shared" si="1"/>
        <v>174000</v>
      </c>
      <c r="K85" s="245" t="s">
        <v>688</v>
      </c>
    </row>
    <row r="86" spans="1:11" ht="12.6" customHeight="1" x14ac:dyDescent="0.25">
      <c r="A86" s="444">
        <v>83</v>
      </c>
      <c r="B86" s="145">
        <v>5</v>
      </c>
      <c r="C86" s="159">
        <v>2000000002010</v>
      </c>
      <c r="D86" s="145">
        <v>3412</v>
      </c>
      <c r="E86" s="145" t="s">
        <v>68</v>
      </c>
      <c r="F86" s="493" t="s">
        <v>599</v>
      </c>
      <c r="G86" s="146">
        <v>69000</v>
      </c>
      <c r="H86" s="146">
        <v>73600</v>
      </c>
      <c r="I86" s="451"/>
      <c r="J86" s="146">
        <f t="shared" si="1"/>
        <v>4600</v>
      </c>
      <c r="K86" s="245"/>
    </row>
    <row r="87" spans="1:11" ht="12.6" customHeight="1" x14ac:dyDescent="0.25">
      <c r="A87" s="444">
        <v>84</v>
      </c>
      <c r="B87" s="147">
        <v>5</v>
      </c>
      <c r="C87" s="158"/>
      <c r="D87" s="147">
        <v>3412</v>
      </c>
      <c r="E87" s="148" t="s">
        <v>136</v>
      </c>
      <c r="F87" s="494"/>
      <c r="G87" s="149">
        <f>SUM(G83:G86)</f>
        <v>505000</v>
      </c>
      <c r="H87" s="149">
        <f>SUM(H83:H86)</f>
        <v>753600</v>
      </c>
      <c r="I87" s="450"/>
      <c r="J87" s="149">
        <f t="shared" si="1"/>
        <v>248600</v>
      </c>
      <c r="K87" s="253"/>
    </row>
    <row r="88" spans="1:11" ht="12.6" customHeight="1" x14ac:dyDescent="0.25">
      <c r="A88" s="444">
        <v>85</v>
      </c>
      <c r="B88" s="145">
        <v>5</v>
      </c>
      <c r="C88" s="145" t="s">
        <v>137</v>
      </c>
      <c r="D88" s="145">
        <v>3419</v>
      </c>
      <c r="E88" s="145" t="s">
        <v>74</v>
      </c>
      <c r="F88" s="495" t="s">
        <v>600</v>
      </c>
      <c r="G88" s="146">
        <v>30000</v>
      </c>
      <c r="H88" s="146">
        <v>30000</v>
      </c>
      <c r="I88" s="449"/>
      <c r="J88" s="146">
        <f t="shared" si="1"/>
        <v>0</v>
      </c>
      <c r="K88" s="245"/>
    </row>
    <row r="89" spans="1:11" ht="12.6" customHeight="1" x14ac:dyDescent="0.25">
      <c r="A89" s="444">
        <v>86</v>
      </c>
      <c r="B89" s="145">
        <v>5</v>
      </c>
      <c r="C89" s="145" t="s">
        <v>137</v>
      </c>
      <c r="D89" s="145">
        <v>3419</v>
      </c>
      <c r="E89" s="145" t="s">
        <v>109</v>
      </c>
      <c r="F89" s="495" t="s">
        <v>138</v>
      </c>
      <c r="G89" s="146">
        <v>20000</v>
      </c>
      <c r="H89" s="146">
        <v>25000</v>
      </c>
      <c r="I89" s="449"/>
      <c r="J89" s="146">
        <f t="shared" si="1"/>
        <v>5000</v>
      </c>
      <c r="K89" s="245" t="s">
        <v>689</v>
      </c>
    </row>
    <row r="90" spans="1:11" ht="12.6" customHeight="1" x14ac:dyDescent="0.25">
      <c r="A90" s="444">
        <v>87</v>
      </c>
      <c r="B90" s="145">
        <v>5</v>
      </c>
      <c r="C90" s="145" t="s">
        <v>137</v>
      </c>
      <c r="D90" s="145">
        <v>3419</v>
      </c>
      <c r="E90" s="145" t="s">
        <v>67</v>
      </c>
      <c r="F90" s="495" t="s">
        <v>601</v>
      </c>
      <c r="G90" s="146">
        <v>130000</v>
      </c>
      <c r="H90" s="146">
        <v>130000</v>
      </c>
      <c r="I90" s="449"/>
      <c r="J90" s="146">
        <f t="shared" si="1"/>
        <v>0</v>
      </c>
      <c r="K90" s="245"/>
    </row>
    <row r="91" spans="1:11" ht="12.6" customHeight="1" x14ac:dyDescent="0.25">
      <c r="A91" s="444">
        <v>88</v>
      </c>
      <c r="B91" s="145">
        <v>5</v>
      </c>
      <c r="C91" s="145" t="s">
        <v>137</v>
      </c>
      <c r="D91" s="145">
        <v>3419</v>
      </c>
      <c r="E91" s="145" t="s">
        <v>70</v>
      </c>
      <c r="F91" s="495" t="s">
        <v>579</v>
      </c>
      <c r="G91" s="146">
        <v>30000</v>
      </c>
      <c r="H91" s="146">
        <v>40000</v>
      </c>
      <c r="I91" s="449"/>
      <c r="J91" s="146">
        <f t="shared" si="1"/>
        <v>10000</v>
      </c>
      <c r="K91" s="245"/>
    </row>
    <row r="92" spans="1:11" ht="12.6" customHeight="1" x14ac:dyDescent="0.25">
      <c r="A92" s="444">
        <v>89</v>
      </c>
      <c r="B92" s="145">
        <v>5</v>
      </c>
      <c r="C92" s="145" t="s">
        <v>137</v>
      </c>
      <c r="D92" s="145">
        <v>3419</v>
      </c>
      <c r="E92" s="145" t="s">
        <v>71</v>
      </c>
      <c r="F92" s="495" t="s">
        <v>580</v>
      </c>
      <c r="G92" s="146">
        <v>40000</v>
      </c>
      <c r="H92" s="146">
        <v>50000</v>
      </c>
      <c r="I92" s="449"/>
      <c r="J92" s="146">
        <f t="shared" si="1"/>
        <v>10000</v>
      </c>
      <c r="K92" s="245"/>
    </row>
    <row r="93" spans="1:11" ht="12.6" customHeight="1" x14ac:dyDescent="0.25">
      <c r="A93" s="444">
        <v>90</v>
      </c>
      <c r="B93" s="145">
        <v>5</v>
      </c>
      <c r="C93" s="145" t="s">
        <v>137</v>
      </c>
      <c r="D93" s="145">
        <v>3419</v>
      </c>
      <c r="E93" s="145" t="s">
        <v>131</v>
      </c>
      <c r="F93" s="495" t="s">
        <v>139</v>
      </c>
      <c r="G93" s="146">
        <v>90000</v>
      </c>
      <c r="H93" s="146">
        <v>95000</v>
      </c>
      <c r="I93" s="449"/>
      <c r="J93" s="146">
        <f t="shared" si="1"/>
        <v>5000</v>
      </c>
      <c r="K93" s="245"/>
    </row>
    <row r="94" spans="1:11" ht="12.6" customHeight="1" x14ac:dyDescent="0.25">
      <c r="A94" s="444">
        <v>91</v>
      </c>
      <c r="B94" s="147">
        <v>5</v>
      </c>
      <c r="C94" s="158"/>
      <c r="D94" s="147">
        <v>3419</v>
      </c>
      <c r="E94" s="148" t="s">
        <v>140</v>
      </c>
      <c r="F94" s="494"/>
      <c r="G94" s="149">
        <f>SUM(G88:G93)</f>
        <v>340000</v>
      </c>
      <c r="H94" s="149">
        <f>SUM(H88:H93)</f>
        <v>370000</v>
      </c>
      <c r="I94" s="450"/>
      <c r="J94" s="149">
        <f t="shared" si="1"/>
        <v>30000</v>
      </c>
      <c r="K94" s="253" t="s">
        <v>690</v>
      </c>
    </row>
    <row r="95" spans="1:11" ht="12.6" customHeight="1" x14ac:dyDescent="0.25">
      <c r="A95" s="444">
        <v>92</v>
      </c>
      <c r="B95" s="145">
        <v>5</v>
      </c>
      <c r="C95" s="158"/>
      <c r="D95" s="145">
        <v>3419</v>
      </c>
      <c r="E95" s="145">
        <v>5222</v>
      </c>
      <c r="F95" s="495" t="s">
        <v>698</v>
      </c>
      <c r="G95" s="146">
        <v>0</v>
      </c>
      <c r="H95" s="146">
        <v>400000</v>
      </c>
      <c r="I95" s="449"/>
      <c r="J95" s="146">
        <f t="shared" si="1"/>
        <v>400000</v>
      </c>
      <c r="K95" s="253"/>
    </row>
    <row r="96" spans="1:11" ht="12.6" customHeight="1" x14ac:dyDescent="0.25">
      <c r="A96" s="444">
        <v>93</v>
      </c>
      <c r="B96" s="145">
        <v>5</v>
      </c>
      <c r="C96" s="145" t="s">
        <v>141</v>
      </c>
      <c r="D96" s="145">
        <v>3419</v>
      </c>
      <c r="E96" s="145" t="s">
        <v>76</v>
      </c>
      <c r="F96" s="493" t="s">
        <v>142</v>
      </c>
      <c r="G96" s="146">
        <v>4150000</v>
      </c>
      <c r="H96" s="146">
        <v>4650000</v>
      </c>
      <c r="I96" s="449"/>
      <c r="J96" s="146">
        <f t="shared" si="1"/>
        <v>500000</v>
      </c>
      <c r="K96" s="245" t="s">
        <v>737</v>
      </c>
    </row>
    <row r="97" spans="1:11" ht="12.6" customHeight="1" x14ac:dyDescent="0.25">
      <c r="A97" s="444">
        <v>94</v>
      </c>
      <c r="B97" s="145">
        <v>5</v>
      </c>
      <c r="C97" s="145" t="s">
        <v>143</v>
      </c>
      <c r="D97" s="145">
        <v>3419</v>
      </c>
      <c r="E97" s="145" t="s">
        <v>76</v>
      </c>
      <c r="F97" s="493" t="s">
        <v>144</v>
      </c>
      <c r="G97" s="146">
        <v>1640000</v>
      </c>
      <c r="H97" s="146">
        <v>2000000</v>
      </c>
      <c r="I97" s="449"/>
      <c r="J97" s="146">
        <f t="shared" si="1"/>
        <v>360000</v>
      </c>
      <c r="K97" s="245" t="s">
        <v>737</v>
      </c>
    </row>
    <row r="98" spans="1:11" ht="12.6" customHeight="1" x14ac:dyDescent="0.25">
      <c r="A98" s="444">
        <v>95</v>
      </c>
      <c r="B98" s="145">
        <v>5</v>
      </c>
      <c r="C98" s="159">
        <v>2000000003300</v>
      </c>
      <c r="D98" s="145">
        <v>3419</v>
      </c>
      <c r="E98" s="145">
        <v>5222</v>
      </c>
      <c r="F98" s="493" t="s">
        <v>699</v>
      </c>
      <c r="G98" s="146">
        <v>0</v>
      </c>
      <c r="H98" s="146">
        <v>300000</v>
      </c>
      <c r="I98" s="449"/>
      <c r="J98" s="146">
        <f t="shared" si="1"/>
        <v>300000</v>
      </c>
      <c r="K98" s="245"/>
    </row>
    <row r="99" spans="1:11" ht="12.6" customHeight="1" x14ac:dyDescent="0.25">
      <c r="A99" s="444">
        <v>96</v>
      </c>
      <c r="B99" s="145">
        <v>5</v>
      </c>
      <c r="C99" s="159">
        <v>1000000003107</v>
      </c>
      <c r="D99" s="145">
        <v>3419</v>
      </c>
      <c r="E99" s="145">
        <v>6322</v>
      </c>
      <c r="F99" s="493" t="s">
        <v>734</v>
      </c>
      <c r="G99" s="146">
        <v>0</v>
      </c>
      <c r="H99" s="146">
        <v>1000000</v>
      </c>
      <c r="I99" s="449"/>
      <c r="J99" s="146">
        <f t="shared" si="1"/>
        <v>1000000</v>
      </c>
      <c r="K99" s="245"/>
    </row>
    <row r="100" spans="1:11" ht="12.6" customHeight="1" x14ac:dyDescent="0.25">
      <c r="A100" s="444">
        <v>97</v>
      </c>
      <c r="B100" s="147">
        <v>5</v>
      </c>
      <c r="C100" s="147"/>
      <c r="D100" s="147">
        <v>3419</v>
      </c>
      <c r="E100" s="148" t="s">
        <v>145</v>
      </c>
      <c r="F100" s="494"/>
      <c r="G100" s="149">
        <f>SUM(G95:G99)</f>
        <v>5790000</v>
      </c>
      <c r="H100" s="149">
        <f>SUM(H95:H99)</f>
        <v>8350000</v>
      </c>
      <c r="I100" s="450"/>
      <c r="J100" s="149">
        <f t="shared" si="1"/>
        <v>2560000</v>
      </c>
      <c r="K100" s="253"/>
    </row>
    <row r="101" spans="1:11" ht="12.6" customHeight="1" x14ac:dyDescent="0.25">
      <c r="A101" s="444">
        <v>98</v>
      </c>
      <c r="B101" s="145">
        <v>5</v>
      </c>
      <c r="C101" s="159">
        <v>2000000003400</v>
      </c>
      <c r="D101" s="145">
        <v>3419</v>
      </c>
      <c r="E101" s="145" t="s">
        <v>146</v>
      </c>
      <c r="F101" s="493" t="s">
        <v>147</v>
      </c>
      <c r="G101" s="146">
        <v>100000</v>
      </c>
      <c r="H101" s="146">
        <v>100000</v>
      </c>
      <c r="I101" s="451"/>
      <c r="J101" s="146">
        <f t="shared" si="1"/>
        <v>0</v>
      </c>
      <c r="K101" s="245"/>
    </row>
    <row r="102" spans="1:11" ht="12.6" customHeight="1" x14ac:dyDescent="0.25">
      <c r="A102" s="444">
        <v>99</v>
      </c>
      <c r="B102" s="145">
        <v>5</v>
      </c>
      <c r="C102" s="159">
        <v>2000000003400</v>
      </c>
      <c r="D102" s="145">
        <v>3419</v>
      </c>
      <c r="E102" s="145" t="s">
        <v>76</v>
      </c>
      <c r="F102" s="493" t="s">
        <v>148</v>
      </c>
      <c r="G102" s="146">
        <v>2140000</v>
      </c>
      <c r="H102" s="146">
        <v>2340000</v>
      </c>
      <c r="I102" s="449"/>
      <c r="J102" s="146">
        <f t="shared" si="1"/>
        <v>200000</v>
      </c>
      <c r="K102" s="245"/>
    </row>
    <row r="103" spans="1:11" ht="12.6" customHeight="1" x14ac:dyDescent="0.25">
      <c r="A103" s="444">
        <v>100</v>
      </c>
      <c r="B103" s="145">
        <v>5</v>
      </c>
      <c r="C103" s="159">
        <v>2000000003400</v>
      </c>
      <c r="D103" s="145">
        <v>3419</v>
      </c>
      <c r="E103" s="145" t="s">
        <v>76</v>
      </c>
      <c r="F103" s="493" t="s">
        <v>602</v>
      </c>
      <c r="G103" s="146">
        <v>80000</v>
      </c>
      <c r="H103" s="146">
        <v>80000</v>
      </c>
      <c r="I103" s="449"/>
      <c r="J103" s="146">
        <f t="shared" si="1"/>
        <v>0</v>
      </c>
      <c r="K103" s="245"/>
    </row>
    <row r="104" spans="1:11" ht="12.6" customHeight="1" x14ac:dyDescent="0.25">
      <c r="A104" s="444">
        <v>101</v>
      </c>
      <c r="B104" s="147">
        <v>5</v>
      </c>
      <c r="C104" s="147"/>
      <c r="D104" s="147">
        <v>3419</v>
      </c>
      <c r="E104" s="160" t="s">
        <v>149</v>
      </c>
      <c r="F104" s="494"/>
      <c r="G104" s="149">
        <f>SUM(G101:G103)</f>
        <v>2320000</v>
      </c>
      <c r="H104" s="149">
        <f>SUM(H101:H103)</f>
        <v>2520000</v>
      </c>
      <c r="I104" s="450"/>
      <c r="J104" s="149">
        <f t="shared" si="1"/>
        <v>200000</v>
      </c>
      <c r="K104" s="253"/>
    </row>
    <row r="105" spans="1:11" ht="12.6" customHeight="1" x14ac:dyDescent="0.25">
      <c r="A105" s="444">
        <v>102</v>
      </c>
      <c r="B105" s="145">
        <v>5</v>
      </c>
      <c r="C105" s="159">
        <v>8100000003400</v>
      </c>
      <c r="D105" s="145">
        <v>3429</v>
      </c>
      <c r="E105" s="145" t="s">
        <v>146</v>
      </c>
      <c r="F105" s="493" t="s">
        <v>150</v>
      </c>
      <c r="G105" s="146">
        <v>3480000</v>
      </c>
      <c r="H105" s="146">
        <v>4013400</v>
      </c>
      <c r="I105" s="451"/>
      <c r="J105" s="146">
        <f t="shared" si="1"/>
        <v>533400</v>
      </c>
      <c r="K105" s="245"/>
    </row>
    <row r="106" spans="1:11" ht="12.6" customHeight="1" thickBot="1" x14ac:dyDescent="0.3">
      <c r="A106" s="444">
        <v>103</v>
      </c>
      <c r="B106" s="151">
        <v>5</v>
      </c>
      <c r="C106" s="151"/>
      <c r="D106" s="151">
        <v>3429</v>
      </c>
      <c r="E106" s="152" t="s">
        <v>151</v>
      </c>
      <c r="F106" s="496"/>
      <c r="G106" s="153">
        <f>SUM(G105)</f>
        <v>3480000</v>
      </c>
      <c r="H106" s="153">
        <f>SUM(H105)</f>
        <v>4013400</v>
      </c>
      <c r="I106" s="450"/>
      <c r="J106" s="153">
        <f t="shared" si="1"/>
        <v>533400</v>
      </c>
      <c r="K106" s="254"/>
    </row>
    <row r="107" spans="1:11" ht="12.6" customHeight="1" thickBot="1" x14ac:dyDescent="0.3">
      <c r="A107" s="444">
        <v>104</v>
      </c>
      <c r="B107" s="106">
        <v>5</v>
      </c>
      <c r="C107" s="467"/>
      <c r="D107" s="463" t="s">
        <v>13</v>
      </c>
      <c r="E107" s="463"/>
      <c r="F107" s="463"/>
      <c r="G107" s="195">
        <f>G87+G94+G100+G104+G106</f>
        <v>12435000</v>
      </c>
      <c r="H107" s="193">
        <f>H87+H94+H100+H104+H106</f>
        <v>16007000</v>
      </c>
      <c r="I107" s="450"/>
      <c r="J107" s="195">
        <f t="shared" si="1"/>
        <v>3572000</v>
      </c>
      <c r="K107" s="290"/>
    </row>
    <row r="108" spans="1:11" ht="12.6" customHeight="1" x14ac:dyDescent="0.25">
      <c r="A108" s="444">
        <v>105</v>
      </c>
      <c r="B108" s="143">
        <v>6</v>
      </c>
      <c r="C108" s="161">
        <v>2500000000000</v>
      </c>
      <c r="D108" s="486">
        <v>4339</v>
      </c>
      <c r="E108" s="161">
        <v>5136</v>
      </c>
      <c r="F108" s="502" t="s">
        <v>153</v>
      </c>
      <c r="G108" s="144">
        <v>10000</v>
      </c>
      <c r="H108" s="144">
        <v>10000</v>
      </c>
      <c r="I108" s="449"/>
      <c r="J108" s="144">
        <f t="shared" si="1"/>
        <v>0</v>
      </c>
      <c r="K108" s="249"/>
    </row>
    <row r="109" spans="1:11" ht="12.6" customHeight="1" x14ac:dyDescent="0.25">
      <c r="A109" s="444">
        <v>106</v>
      </c>
      <c r="B109" s="145">
        <v>6</v>
      </c>
      <c r="C109" s="159">
        <v>2500000000000</v>
      </c>
      <c r="D109" s="145">
        <v>4339</v>
      </c>
      <c r="E109" s="159">
        <v>5137</v>
      </c>
      <c r="F109" s="503" t="s">
        <v>603</v>
      </c>
      <c r="G109" s="146">
        <v>80000</v>
      </c>
      <c r="H109" s="146">
        <v>80000</v>
      </c>
      <c r="I109" s="449"/>
      <c r="J109" s="146">
        <f t="shared" si="1"/>
        <v>0</v>
      </c>
      <c r="K109" s="245"/>
    </row>
    <row r="110" spans="1:11" ht="12.6" customHeight="1" x14ac:dyDescent="0.25">
      <c r="A110" s="444">
        <v>107</v>
      </c>
      <c r="B110" s="145">
        <v>6</v>
      </c>
      <c r="C110" s="159">
        <v>2500000000000</v>
      </c>
      <c r="D110" s="145">
        <v>4339</v>
      </c>
      <c r="E110" s="159">
        <v>5139</v>
      </c>
      <c r="F110" s="503" t="s">
        <v>154</v>
      </c>
      <c r="G110" s="146">
        <v>40000</v>
      </c>
      <c r="H110" s="146">
        <v>40000</v>
      </c>
      <c r="I110" s="449"/>
      <c r="J110" s="146">
        <f t="shared" si="1"/>
        <v>0</v>
      </c>
      <c r="K110" s="245"/>
    </row>
    <row r="111" spans="1:11" ht="12.6" customHeight="1" x14ac:dyDescent="0.25">
      <c r="A111" s="444">
        <v>108</v>
      </c>
      <c r="B111" s="145">
        <v>6</v>
      </c>
      <c r="C111" s="159">
        <v>2500000000000</v>
      </c>
      <c r="D111" s="145">
        <v>4339</v>
      </c>
      <c r="E111" s="159">
        <v>5162</v>
      </c>
      <c r="F111" s="503" t="s">
        <v>155</v>
      </c>
      <c r="G111" s="146">
        <v>2000</v>
      </c>
      <c r="H111" s="146">
        <v>2000</v>
      </c>
      <c r="I111" s="449"/>
      <c r="J111" s="146">
        <f t="shared" si="1"/>
        <v>0</v>
      </c>
      <c r="K111" s="245"/>
    </row>
    <row r="112" spans="1:11" ht="12.6" customHeight="1" x14ac:dyDescent="0.25">
      <c r="A112" s="444">
        <v>109</v>
      </c>
      <c r="B112" s="145">
        <v>6</v>
      </c>
      <c r="C112" s="159">
        <v>3000000000000</v>
      </c>
      <c r="D112" s="145">
        <v>4339</v>
      </c>
      <c r="E112" s="159">
        <v>5167</v>
      </c>
      <c r="F112" s="503" t="s">
        <v>156</v>
      </c>
      <c r="G112" s="146">
        <v>20000</v>
      </c>
      <c r="H112" s="146">
        <v>20000</v>
      </c>
      <c r="I112" s="449"/>
      <c r="J112" s="146">
        <f t="shared" si="1"/>
        <v>0</v>
      </c>
      <c r="K112" s="245"/>
    </row>
    <row r="113" spans="1:11" ht="12.6" customHeight="1" x14ac:dyDescent="0.25">
      <c r="A113" s="444">
        <v>110</v>
      </c>
      <c r="B113" s="145">
        <v>6</v>
      </c>
      <c r="C113" s="159">
        <v>2500000000000</v>
      </c>
      <c r="D113" s="145">
        <v>4339</v>
      </c>
      <c r="E113" s="159">
        <v>5169</v>
      </c>
      <c r="F113" s="503" t="s">
        <v>157</v>
      </c>
      <c r="G113" s="146">
        <v>150000</v>
      </c>
      <c r="H113" s="146">
        <v>150000</v>
      </c>
      <c r="I113" s="449"/>
      <c r="J113" s="146">
        <f t="shared" si="1"/>
        <v>0</v>
      </c>
      <c r="K113" s="245"/>
    </row>
    <row r="114" spans="1:11" ht="12.6" customHeight="1" x14ac:dyDescent="0.25">
      <c r="A114" s="444">
        <v>111</v>
      </c>
      <c r="B114" s="145">
        <v>6</v>
      </c>
      <c r="C114" s="159">
        <v>5000000000000</v>
      </c>
      <c r="D114" s="145">
        <v>4339</v>
      </c>
      <c r="E114" s="159">
        <v>5173</v>
      </c>
      <c r="F114" s="503" t="s">
        <v>158</v>
      </c>
      <c r="G114" s="146">
        <v>5000</v>
      </c>
      <c r="H114" s="146">
        <v>5000</v>
      </c>
      <c r="I114" s="449"/>
      <c r="J114" s="146">
        <f t="shared" si="1"/>
        <v>0</v>
      </c>
      <c r="K114" s="245"/>
    </row>
    <row r="115" spans="1:11" ht="12.6" customHeight="1" x14ac:dyDescent="0.25">
      <c r="A115" s="444">
        <v>112</v>
      </c>
      <c r="B115" s="145">
        <v>6</v>
      </c>
      <c r="C115" s="159">
        <v>2500000000000</v>
      </c>
      <c r="D115" s="145">
        <v>4339</v>
      </c>
      <c r="E115" s="159">
        <v>5175</v>
      </c>
      <c r="F115" s="503" t="s">
        <v>159</v>
      </c>
      <c r="G115" s="146">
        <v>5000</v>
      </c>
      <c r="H115" s="146">
        <v>5000</v>
      </c>
      <c r="I115" s="449"/>
      <c r="J115" s="146">
        <f t="shared" si="1"/>
        <v>0</v>
      </c>
      <c r="K115" s="245"/>
    </row>
    <row r="116" spans="1:11" ht="12.6" customHeight="1" x14ac:dyDescent="0.25">
      <c r="A116" s="444">
        <v>113</v>
      </c>
      <c r="B116" s="147">
        <v>6</v>
      </c>
      <c r="C116" s="147"/>
      <c r="D116" s="147">
        <v>4339</v>
      </c>
      <c r="E116" s="148" t="s">
        <v>160</v>
      </c>
      <c r="F116" s="494"/>
      <c r="G116" s="149">
        <f>SUM(G108:G115)</f>
        <v>312000</v>
      </c>
      <c r="H116" s="149">
        <f>SUM(H108:H115)</f>
        <v>312000</v>
      </c>
      <c r="I116" s="450"/>
      <c r="J116" s="149">
        <f t="shared" si="1"/>
        <v>0</v>
      </c>
      <c r="K116" s="253"/>
    </row>
    <row r="117" spans="1:11" ht="12.6" customHeight="1" x14ac:dyDescent="0.25">
      <c r="A117" s="444">
        <v>114</v>
      </c>
      <c r="B117" s="145">
        <v>6</v>
      </c>
      <c r="C117" s="159">
        <v>2500000003400</v>
      </c>
      <c r="D117" s="145">
        <v>4341</v>
      </c>
      <c r="E117" s="145" t="s">
        <v>76</v>
      </c>
      <c r="F117" s="493" t="s">
        <v>161</v>
      </c>
      <c r="G117" s="146">
        <v>300000</v>
      </c>
      <c r="H117" s="146">
        <v>300000</v>
      </c>
      <c r="I117" s="449"/>
      <c r="J117" s="146">
        <f t="shared" si="1"/>
        <v>0</v>
      </c>
      <c r="K117" s="245"/>
    </row>
    <row r="118" spans="1:11" ht="12.6" customHeight="1" x14ac:dyDescent="0.25">
      <c r="A118" s="444">
        <v>115</v>
      </c>
      <c r="B118" s="147">
        <v>6</v>
      </c>
      <c r="C118" s="147"/>
      <c r="D118" s="147">
        <v>4341</v>
      </c>
      <c r="E118" s="148" t="s">
        <v>162</v>
      </c>
      <c r="F118" s="494"/>
      <c r="G118" s="149">
        <f>SUM(G117)</f>
        <v>300000</v>
      </c>
      <c r="H118" s="149">
        <f>SUM(H117)</f>
        <v>300000</v>
      </c>
      <c r="I118" s="450"/>
      <c r="J118" s="149">
        <f t="shared" si="1"/>
        <v>0</v>
      </c>
      <c r="K118" s="253"/>
    </row>
    <row r="119" spans="1:11" ht="12.6" customHeight="1" x14ac:dyDescent="0.25">
      <c r="A119" s="444">
        <v>116</v>
      </c>
      <c r="B119" s="145">
        <v>6</v>
      </c>
      <c r="C119" s="145" t="s">
        <v>163</v>
      </c>
      <c r="D119" s="145">
        <v>4357</v>
      </c>
      <c r="E119" s="145" t="s">
        <v>67</v>
      </c>
      <c r="F119" s="493" t="s">
        <v>164</v>
      </c>
      <c r="G119" s="146">
        <v>4000</v>
      </c>
      <c r="H119" s="146">
        <v>4000</v>
      </c>
      <c r="I119" s="449"/>
      <c r="J119" s="146">
        <f t="shared" si="1"/>
        <v>0</v>
      </c>
      <c r="K119" s="245"/>
    </row>
    <row r="120" spans="1:11" ht="12.6" customHeight="1" x14ac:dyDescent="0.25">
      <c r="A120" s="444">
        <v>117</v>
      </c>
      <c r="B120" s="145">
        <v>6</v>
      </c>
      <c r="C120" s="145" t="s">
        <v>163</v>
      </c>
      <c r="D120" s="145">
        <v>4357</v>
      </c>
      <c r="E120" s="145" t="s">
        <v>79</v>
      </c>
      <c r="F120" s="493" t="s">
        <v>165</v>
      </c>
      <c r="G120" s="146">
        <v>4000000</v>
      </c>
      <c r="H120" s="146">
        <v>7000000</v>
      </c>
      <c r="I120" s="449"/>
      <c r="J120" s="146">
        <f t="shared" si="1"/>
        <v>3000000</v>
      </c>
      <c r="K120" s="245" t="s">
        <v>674</v>
      </c>
    </row>
    <row r="121" spans="1:11" ht="12.6" customHeight="1" x14ac:dyDescent="0.25">
      <c r="A121" s="444">
        <v>118</v>
      </c>
      <c r="B121" s="145">
        <v>6</v>
      </c>
      <c r="C121" s="145" t="s">
        <v>163</v>
      </c>
      <c r="D121" s="145">
        <v>4357</v>
      </c>
      <c r="E121" s="145">
        <v>5651</v>
      </c>
      <c r="F121" s="493" t="s">
        <v>731</v>
      </c>
      <c r="G121" s="146">
        <v>1000000</v>
      </c>
      <c r="H121" s="146">
        <v>2000000</v>
      </c>
      <c r="I121" s="449"/>
      <c r="J121" s="146">
        <f t="shared" si="1"/>
        <v>1000000</v>
      </c>
      <c r="K121" s="245" t="s">
        <v>672</v>
      </c>
    </row>
    <row r="122" spans="1:11" ht="12.6" customHeight="1" x14ac:dyDescent="0.25">
      <c r="A122" s="444">
        <v>119</v>
      </c>
      <c r="B122" s="147">
        <v>6</v>
      </c>
      <c r="C122" s="147"/>
      <c r="D122" s="147">
        <v>4357</v>
      </c>
      <c r="E122" s="148" t="s">
        <v>166</v>
      </c>
      <c r="F122" s="494"/>
      <c r="G122" s="149">
        <f>SUM(G119:G121)</f>
        <v>5004000</v>
      </c>
      <c r="H122" s="149">
        <f>SUM(H119:H121)</f>
        <v>9004000</v>
      </c>
      <c r="I122" s="450"/>
      <c r="J122" s="149">
        <f t="shared" si="1"/>
        <v>4000000</v>
      </c>
      <c r="K122" s="253"/>
    </row>
    <row r="123" spans="1:11" ht="12.6" customHeight="1" x14ac:dyDescent="0.25">
      <c r="A123" s="444">
        <v>120</v>
      </c>
      <c r="B123" s="145">
        <v>6</v>
      </c>
      <c r="C123" s="145" t="s">
        <v>167</v>
      </c>
      <c r="D123" s="145">
        <v>4359</v>
      </c>
      <c r="E123" s="145" t="s">
        <v>74</v>
      </c>
      <c r="F123" s="495" t="s">
        <v>168</v>
      </c>
      <c r="G123" s="146">
        <v>276000</v>
      </c>
      <c r="H123" s="146">
        <v>300000</v>
      </c>
      <c r="I123" s="449"/>
      <c r="J123" s="146">
        <f t="shared" si="1"/>
        <v>24000</v>
      </c>
      <c r="K123" s="245" t="s">
        <v>693</v>
      </c>
    </row>
    <row r="124" spans="1:11" ht="12.6" customHeight="1" x14ac:dyDescent="0.25">
      <c r="A124" s="444">
        <v>121</v>
      </c>
      <c r="B124" s="145">
        <v>6</v>
      </c>
      <c r="C124" s="145" t="s">
        <v>167</v>
      </c>
      <c r="D124" s="145">
        <v>4359</v>
      </c>
      <c r="E124" s="145" t="s">
        <v>169</v>
      </c>
      <c r="F124" s="495" t="s">
        <v>170</v>
      </c>
      <c r="G124" s="146">
        <v>5000</v>
      </c>
      <c r="H124" s="146">
        <v>10000</v>
      </c>
      <c r="I124" s="449"/>
      <c r="J124" s="146">
        <f t="shared" si="1"/>
        <v>5000</v>
      </c>
      <c r="K124" s="245"/>
    </row>
    <row r="125" spans="1:11" ht="12.6" customHeight="1" x14ac:dyDescent="0.25">
      <c r="A125" s="444">
        <v>122</v>
      </c>
      <c r="B125" s="145">
        <v>6</v>
      </c>
      <c r="C125" s="145" t="s">
        <v>167</v>
      </c>
      <c r="D125" s="145">
        <v>4359</v>
      </c>
      <c r="E125" s="145" t="s">
        <v>65</v>
      </c>
      <c r="F125" s="495" t="s">
        <v>171</v>
      </c>
      <c r="G125" s="146">
        <v>9000</v>
      </c>
      <c r="H125" s="146">
        <v>10000</v>
      </c>
      <c r="I125" s="449"/>
      <c r="J125" s="146">
        <f t="shared" si="1"/>
        <v>1000</v>
      </c>
      <c r="K125" s="245"/>
    </row>
    <row r="126" spans="1:11" ht="12.6" customHeight="1" x14ac:dyDescent="0.25">
      <c r="A126" s="444">
        <v>123</v>
      </c>
      <c r="B126" s="145">
        <v>6</v>
      </c>
      <c r="C126" s="145" t="s">
        <v>167</v>
      </c>
      <c r="D126" s="145">
        <v>4359</v>
      </c>
      <c r="E126" s="145" t="s">
        <v>172</v>
      </c>
      <c r="F126" s="495" t="s">
        <v>173</v>
      </c>
      <c r="G126" s="146">
        <v>14000</v>
      </c>
      <c r="H126" s="146">
        <v>14000</v>
      </c>
      <c r="I126" s="449"/>
      <c r="J126" s="146">
        <f t="shared" si="1"/>
        <v>0</v>
      </c>
      <c r="K126" s="245"/>
    </row>
    <row r="127" spans="1:11" ht="12.6" customHeight="1" x14ac:dyDescent="0.25">
      <c r="A127" s="444">
        <v>124</v>
      </c>
      <c r="B127" s="145">
        <v>6</v>
      </c>
      <c r="C127" s="145" t="s">
        <v>167</v>
      </c>
      <c r="D127" s="145">
        <v>4359</v>
      </c>
      <c r="E127" s="145" t="s">
        <v>174</v>
      </c>
      <c r="F127" s="495" t="s">
        <v>175</v>
      </c>
      <c r="G127" s="146">
        <v>43000</v>
      </c>
      <c r="H127" s="146">
        <v>77000</v>
      </c>
      <c r="I127" s="449"/>
      <c r="J127" s="146">
        <f t="shared" si="1"/>
        <v>34000</v>
      </c>
      <c r="K127" s="245" t="s">
        <v>672</v>
      </c>
    </row>
    <row r="128" spans="1:11" ht="12.6" customHeight="1" x14ac:dyDescent="0.25">
      <c r="A128" s="444">
        <v>125</v>
      </c>
      <c r="B128" s="145">
        <v>6</v>
      </c>
      <c r="C128" s="145" t="s">
        <v>167</v>
      </c>
      <c r="D128" s="145">
        <v>4359</v>
      </c>
      <c r="E128" s="145" t="s">
        <v>176</v>
      </c>
      <c r="F128" s="495" t="s">
        <v>177</v>
      </c>
      <c r="G128" s="146">
        <v>19000</v>
      </c>
      <c r="H128" s="146">
        <v>43000</v>
      </c>
      <c r="I128" s="449"/>
      <c r="J128" s="146">
        <f t="shared" si="1"/>
        <v>24000</v>
      </c>
      <c r="K128" s="245" t="s">
        <v>672</v>
      </c>
    </row>
    <row r="129" spans="1:11" ht="12.6" customHeight="1" x14ac:dyDescent="0.25">
      <c r="A129" s="444">
        <v>126</v>
      </c>
      <c r="B129" s="145">
        <v>6</v>
      </c>
      <c r="C129" s="145" t="s">
        <v>167</v>
      </c>
      <c r="D129" s="145">
        <v>4359</v>
      </c>
      <c r="E129" s="145" t="s">
        <v>110</v>
      </c>
      <c r="F129" s="495" t="s">
        <v>178</v>
      </c>
      <c r="G129" s="146">
        <v>14000</v>
      </c>
      <c r="H129" s="146">
        <v>14000</v>
      </c>
      <c r="I129" s="449"/>
      <c r="J129" s="146">
        <f t="shared" si="1"/>
        <v>0</v>
      </c>
      <c r="K129" s="245"/>
    </row>
    <row r="130" spans="1:11" ht="12.6" customHeight="1" x14ac:dyDescent="0.25">
      <c r="A130" s="444">
        <v>127</v>
      </c>
      <c r="B130" s="145">
        <v>6</v>
      </c>
      <c r="C130" s="145" t="s">
        <v>167</v>
      </c>
      <c r="D130" s="145">
        <v>4359</v>
      </c>
      <c r="E130" s="145" t="s">
        <v>67</v>
      </c>
      <c r="F130" s="493" t="s">
        <v>517</v>
      </c>
      <c r="G130" s="146">
        <v>50000</v>
      </c>
      <c r="H130" s="146">
        <v>60000</v>
      </c>
      <c r="I130" s="449"/>
      <c r="J130" s="146">
        <f t="shared" si="1"/>
        <v>10000</v>
      </c>
      <c r="K130" s="245" t="s">
        <v>691</v>
      </c>
    </row>
    <row r="131" spans="1:11" ht="12.6" customHeight="1" x14ac:dyDescent="0.25">
      <c r="A131" s="444">
        <v>128</v>
      </c>
      <c r="B131" s="145">
        <v>6</v>
      </c>
      <c r="C131" s="145" t="s">
        <v>167</v>
      </c>
      <c r="D131" s="145">
        <v>4359</v>
      </c>
      <c r="E131" s="145">
        <v>5169</v>
      </c>
      <c r="F131" s="493" t="s">
        <v>516</v>
      </c>
      <c r="G131" s="146">
        <v>38000</v>
      </c>
      <c r="H131" s="146">
        <v>40000</v>
      </c>
      <c r="I131" s="449"/>
      <c r="J131" s="146">
        <f t="shared" si="1"/>
        <v>2000</v>
      </c>
      <c r="K131" s="245" t="s">
        <v>692</v>
      </c>
    </row>
    <row r="132" spans="1:11" ht="12.6" customHeight="1" x14ac:dyDescent="0.25">
      <c r="A132" s="444">
        <v>129</v>
      </c>
      <c r="B132" s="145">
        <v>6</v>
      </c>
      <c r="C132" s="145" t="s">
        <v>167</v>
      </c>
      <c r="D132" s="145">
        <v>4359</v>
      </c>
      <c r="E132" s="145" t="s">
        <v>68</v>
      </c>
      <c r="F132" s="495" t="s">
        <v>179</v>
      </c>
      <c r="G132" s="146">
        <v>10000</v>
      </c>
      <c r="H132" s="146">
        <v>12000</v>
      </c>
      <c r="I132" s="449"/>
      <c r="J132" s="146">
        <f t="shared" ref="J132:J195" si="2">H132-G132</f>
        <v>2000</v>
      </c>
      <c r="K132" s="245"/>
    </row>
    <row r="133" spans="1:11" ht="12.6" customHeight="1" x14ac:dyDescent="0.25">
      <c r="A133" s="444">
        <v>130</v>
      </c>
      <c r="B133" s="147">
        <v>6</v>
      </c>
      <c r="C133" s="147"/>
      <c r="D133" s="147">
        <v>4359</v>
      </c>
      <c r="E133" s="148" t="s">
        <v>180</v>
      </c>
      <c r="F133" s="494"/>
      <c r="G133" s="149">
        <f>SUM(G123:G132)</f>
        <v>478000</v>
      </c>
      <c r="H133" s="149">
        <f>SUM(H123:H132)</f>
        <v>580000</v>
      </c>
      <c r="I133" s="450"/>
      <c r="J133" s="149">
        <f t="shared" si="2"/>
        <v>102000</v>
      </c>
      <c r="K133" s="253"/>
    </row>
    <row r="134" spans="1:11" ht="12.6" customHeight="1" x14ac:dyDescent="0.25">
      <c r="A134" s="444">
        <v>131</v>
      </c>
      <c r="B134" s="145">
        <v>6</v>
      </c>
      <c r="C134" s="159">
        <v>2500000003400</v>
      </c>
      <c r="D134" s="145">
        <v>4374</v>
      </c>
      <c r="E134" s="145" t="s">
        <v>76</v>
      </c>
      <c r="F134" s="495" t="s">
        <v>152</v>
      </c>
      <c r="G134" s="146">
        <v>300000</v>
      </c>
      <c r="H134" s="146">
        <v>300000</v>
      </c>
      <c r="I134" s="449"/>
      <c r="J134" s="146">
        <f t="shared" si="2"/>
        <v>0</v>
      </c>
      <c r="K134" s="245"/>
    </row>
    <row r="135" spans="1:11" ht="12.6" customHeight="1" x14ac:dyDescent="0.25">
      <c r="A135" s="444">
        <v>132</v>
      </c>
      <c r="B135" s="147">
        <v>6</v>
      </c>
      <c r="C135" s="147"/>
      <c r="D135" s="147">
        <v>4374</v>
      </c>
      <c r="E135" s="148" t="s">
        <v>507</v>
      </c>
      <c r="F135" s="494"/>
      <c r="G135" s="149">
        <f>SUM(G134:G134)</f>
        <v>300000</v>
      </c>
      <c r="H135" s="149">
        <f>SUM(H134:H134)</f>
        <v>300000</v>
      </c>
      <c r="I135" s="450"/>
      <c r="J135" s="149">
        <f t="shared" si="2"/>
        <v>0</v>
      </c>
      <c r="K135" s="253"/>
    </row>
    <row r="136" spans="1:11" ht="12.6" customHeight="1" x14ac:dyDescent="0.25">
      <c r="A136" s="444">
        <v>133</v>
      </c>
      <c r="B136" s="145">
        <v>6</v>
      </c>
      <c r="C136" s="159">
        <v>2500000003102</v>
      </c>
      <c r="D136" s="145">
        <v>4379</v>
      </c>
      <c r="E136" s="145" t="s">
        <v>76</v>
      </c>
      <c r="F136" s="493" t="s">
        <v>733</v>
      </c>
      <c r="G136" s="146">
        <v>0</v>
      </c>
      <c r="H136" s="146">
        <v>270000</v>
      </c>
      <c r="I136" s="449"/>
      <c r="J136" s="146">
        <f t="shared" si="2"/>
        <v>270000</v>
      </c>
      <c r="K136" s="253"/>
    </row>
    <row r="137" spans="1:11" ht="12.6" customHeight="1" x14ac:dyDescent="0.25">
      <c r="A137" s="444">
        <v>134</v>
      </c>
      <c r="B137" s="145">
        <v>6</v>
      </c>
      <c r="C137" s="159">
        <v>2500000003202</v>
      </c>
      <c r="D137" s="145">
        <v>4379</v>
      </c>
      <c r="E137" s="145" t="s">
        <v>76</v>
      </c>
      <c r="F137" s="493" t="s">
        <v>555</v>
      </c>
      <c r="G137" s="146">
        <v>330000</v>
      </c>
      <c r="H137" s="146">
        <v>330000</v>
      </c>
      <c r="I137" s="449"/>
      <c r="J137" s="146">
        <f t="shared" si="2"/>
        <v>0</v>
      </c>
      <c r="K137" s="245"/>
    </row>
    <row r="138" spans="1:11" ht="12.6" customHeight="1" x14ac:dyDescent="0.25">
      <c r="A138" s="444">
        <v>135</v>
      </c>
      <c r="B138" s="147">
        <v>6</v>
      </c>
      <c r="C138" s="147"/>
      <c r="D138" s="147">
        <v>4379</v>
      </c>
      <c r="E138" s="51" t="s">
        <v>613</v>
      </c>
      <c r="F138" s="494"/>
      <c r="G138" s="149">
        <f>SUM(G136:G137)</f>
        <v>330000</v>
      </c>
      <c r="H138" s="149">
        <f>SUM(H136:H137)</f>
        <v>600000</v>
      </c>
      <c r="I138" s="450"/>
      <c r="J138" s="149">
        <f t="shared" si="2"/>
        <v>270000</v>
      </c>
      <c r="K138" s="253"/>
    </row>
    <row r="139" spans="1:11" ht="12.6" customHeight="1" x14ac:dyDescent="0.25">
      <c r="A139" s="444">
        <v>136</v>
      </c>
      <c r="B139" s="145">
        <v>6</v>
      </c>
      <c r="C139" s="159">
        <v>2500000000000</v>
      </c>
      <c r="D139" s="145">
        <v>4399</v>
      </c>
      <c r="E139" s="145" t="s">
        <v>65</v>
      </c>
      <c r="F139" s="493" t="s">
        <v>553</v>
      </c>
      <c r="G139" s="146">
        <v>15000</v>
      </c>
      <c r="H139" s="146">
        <v>15000</v>
      </c>
      <c r="I139" s="449"/>
      <c r="J139" s="146">
        <f t="shared" si="2"/>
        <v>0</v>
      </c>
      <c r="K139" s="245"/>
    </row>
    <row r="140" spans="1:11" ht="12.6" customHeight="1" x14ac:dyDescent="0.25">
      <c r="A140" s="444">
        <v>137</v>
      </c>
      <c r="B140" s="145">
        <v>6</v>
      </c>
      <c r="C140" s="159">
        <v>2500000000000</v>
      </c>
      <c r="D140" s="145">
        <v>4399</v>
      </c>
      <c r="E140" s="145" t="s">
        <v>181</v>
      </c>
      <c r="F140" s="493" t="s">
        <v>182</v>
      </c>
      <c r="G140" s="146">
        <v>2000</v>
      </c>
      <c r="H140" s="146">
        <v>2000</v>
      </c>
      <c r="I140" s="449"/>
      <c r="J140" s="146">
        <f t="shared" si="2"/>
        <v>0</v>
      </c>
      <c r="K140" s="245"/>
    </row>
    <row r="141" spans="1:11" ht="12.6" customHeight="1" x14ac:dyDescent="0.25">
      <c r="A141" s="444">
        <v>138</v>
      </c>
      <c r="B141" s="145">
        <v>6</v>
      </c>
      <c r="C141" s="159">
        <v>2500000000000</v>
      </c>
      <c r="D141" s="145">
        <v>4399</v>
      </c>
      <c r="E141" s="145" t="s">
        <v>183</v>
      </c>
      <c r="F141" s="493" t="s">
        <v>184</v>
      </c>
      <c r="G141" s="146">
        <v>20000</v>
      </c>
      <c r="H141" s="146">
        <v>20000</v>
      </c>
      <c r="I141" s="449"/>
      <c r="J141" s="146">
        <f t="shared" si="2"/>
        <v>0</v>
      </c>
      <c r="K141" s="245"/>
    </row>
    <row r="142" spans="1:11" ht="12.6" customHeight="1" x14ac:dyDescent="0.25">
      <c r="A142" s="444">
        <v>139</v>
      </c>
      <c r="B142" s="145">
        <v>6</v>
      </c>
      <c r="C142" s="159">
        <v>2500000000000</v>
      </c>
      <c r="D142" s="145">
        <v>4399</v>
      </c>
      <c r="E142" s="145" t="s">
        <v>67</v>
      </c>
      <c r="F142" s="493" t="s">
        <v>185</v>
      </c>
      <c r="G142" s="146">
        <v>55000</v>
      </c>
      <c r="H142" s="146">
        <v>55000</v>
      </c>
      <c r="I142" s="449"/>
      <c r="J142" s="146">
        <f t="shared" si="2"/>
        <v>0</v>
      </c>
      <c r="K142" s="245"/>
    </row>
    <row r="143" spans="1:11" ht="12.6" customHeight="1" x14ac:dyDescent="0.25">
      <c r="A143" s="444">
        <v>140</v>
      </c>
      <c r="B143" s="145">
        <v>6</v>
      </c>
      <c r="C143" s="159">
        <v>2500000000000</v>
      </c>
      <c r="D143" s="145">
        <v>4399</v>
      </c>
      <c r="E143" s="145" t="s">
        <v>70</v>
      </c>
      <c r="F143" s="493" t="s">
        <v>186</v>
      </c>
      <c r="G143" s="146">
        <v>20000</v>
      </c>
      <c r="H143" s="146">
        <v>20000</v>
      </c>
      <c r="I143" s="449"/>
      <c r="J143" s="146">
        <f t="shared" si="2"/>
        <v>0</v>
      </c>
      <c r="K143" s="245"/>
    </row>
    <row r="144" spans="1:11" ht="12.6" customHeight="1" x14ac:dyDescent="0.25">
      <c r="A144" s="444">
        <v>141</v>
      </c>
      <c r="B144" s="145">
        <v>6</v>
      </c>
      <c r="C144" s="159">
        <v>2500000000000</v>
      </c>
      <c r="D144" s="145">
        <v>4399</v>
      </c>
      <c r="E144" s="145" t="s">
        <v>71</v>
      </c>
      <c r="F144" s="493" t="s">
        <v>554</v>
      </c>
      <c r="G144" s="146">
        <v>15000</v>
      </c>
      <c r="H144" s="146">
        <v>15000</v>
      </c>
      <c r="I144" s="449"/>
      <c r="J144" s="146">
        <f t="shared" si="2"/>
        <v>0</v>
      </c>
      <c r="K144" s="245"/>
    </row>
    <row r="145" spans="1:11" ht="12.6" customHeight="1" x14ac:dyDescent="0.25">
      <c r="A145" s="444">
        <v>142</v>
      </c>
      <c r="B145" s="145">
        <v>6</v>
      </c>
      <c r="C145" s="159">
        <v>2500000000000</v>
      </c>
      <c r="D145" s="145">
        <v>4399</v>
      </c>
      <c r="E145" s="145" t="s">
        <v>187</v>
      </c>
      <c r="F145" s="493" t="s">
        <v>188</v>
      </c>
      <c r="G145" s="146">
        <v>53000</v>
      </c>
      <c r="H145" s="146">
        <v>53000</v>
      </c>
      <c r="I145" s="449"/>
      <c r="J145" s="146">
        <f t="shared" si="2"/>
        <v>0</v>
      </c>
      <c r="K145" s="245"/>
    </row>
    <row r="146" spans="1:11" ht="12.6" customHeight="1" x14ac:dyDescent="0.25">
      <c r="A146" s="444">
        <v>143</v>
      </c>
      <c r="B146" s="147">
        <v>6</v>
      </c>
      <c r="C146" s="147"/>
      <c r="D146" s="147">
        <v>4399</v>
      </c>
      <c r="E146" s="148" t="s">
        <v>189</v>
      </c>
      <c r="F146" s="494"/>
      <c r="G146" s="149">
        <f>SUM(G139:G145)</f>
        <v>180000</v>
      </c>
      <c r="H146" s="149">
        <f>SUM(H139:H145)</f>
        <v>180000</v>
      </c>
      <c r="I146" s="450"/>
      <c r="J146" s="149">
        <f t="shared" si="2"/>
        <v>0</v>
      </c>
      <c r="K146" s="253"/>
    </row>
    <row r="147" spans="1:11" ht="12.6" customHeight="1" x14ac:dyDescent="0.25">
      <c r="A147" s="444">
        <v>144</v>
      </c>
      <c r="B147" s="14">
        <v>6</v>
      </c>
      <c r="C147" s="159">
        <v>2500000000000</v>
      </c>
      <c r="D147" s="145">
        <v>6171</v>
      </c>
      <c r="E147" s="145">
        <v>5136</v>
      </c>
      <c r="F147" s="504" t="s">
        <v>153</v>
      </c>
      <c r="G147" s="146">
        <v>5000</v>
      </c>
      <c r="H147" s="146">
        <v>5000</v>
      </c>
      <c r="I147" s="449"/>
      <c r="J147" s="146">
        <f t="shared" si="2"/>
        <v>0</v>
      </c>
      <c r="K147" s="245"/>
    </row>
    <row r="148" spans="1:11" ht="12.6" customHeight="1" x14ac:dyDescent="0.25">
      <c r="A148" s="444">
        <v>145</v>
      </c>
      <c r="B148" s="14">
        <v>6</v>
      </c>
      <c r="C148" s="159">
        <v>2500000000000</v>
      </c>
      <c r="D148" s="145">
        <v>6171</v>
      </c>
      <c r="E148" s="145">
        <v>5137</v>
      </c>
      <c r="F148" s="504" t="s">
        <v>552</v>
      </c>
      <c r="G148" s="146">
        <v>170000</v>
      </c>
      <c r="H148" s="146">
        <v>170000</v>
      </c>
      <c r="I148" s="449"/>
      <c r="J148" s="146">
        <f t="shared" si="2"/>
        <v>0</v>
      </c>
      <c r="K148" s="245"/>
    </row>
    <row r="149" spans="1:11" ht="12.6" customHeight="1" x14ac:dyDescent="0.25">
      <c r="A149" s="444">
        <v>146</v>
      </c>
      <c r="B149" s="14">
        <v>6</v>
      </c>
      <c r="C149" s="159">
        <v>2500000000000</v>
      </c>
      <c r="D149" s="145">
        <v>6171</v>
      </c>
      <c r="E149" s="145">
        <v>5139</v>
      </c>
      <c r="F149" s="504" t="s">
        <v>154</v>
      </c>
      <c r="G149" s="146">
        <v>20000</v>
      </c>
      <c r="H149" s="146">
        <v>20000</v>
      </c>
      <c r="I149" s="449"/>
      <c r="J149" s="146">
        <f t="shared" si="2"/>
        <v>0</v>
      </c>
      <c r="K149" s="245"/>
    </row>
    <row r="150" spans="1:11" ht="12.6" customHeight="1" x14ac:dyDescent="0.25">
      <c r="A150" s="444">
        <v>147</v>
      </c>
      <c r="B150" s="14">
        <v>6</v>
      </c>
      <c r="C150" s="159">
        <v>2500000000000</v>
      </c>
      <c r="D150" s="145">
        <v>6171</v>
      </c>
      <c r="E150" s="145">
        <v>5162</v>
      </c>
      <c r="F150" s="504" t="s">
        <v>155</v>
      </c>
      <c r="G150" s="146">
        <v>5000</v>
      </c>
      <c r="H150" s="146">
        <v>5000</v>
      </c>
      <c r="I150" s="449"/>
      <c r="J150" s="146">
        <f t="shared" si="2"/>
        <v>0</v>
      </c>
      <c r="K150" s="245"/>
    </row>
    <row r="151" spans="1:11" ht="12.6" customHeight="1" x14ac:dyDescent="0.25">
      <c r="A151" s="444">
        <v>148</v>
      </c>
      <c r="B151" s="14">
        <v>6</v>
      </c>
      <c r="C151" s="159">
        <v>3000000000000</v>
      </c>
      <c r="D151" s="145">
        <v>6171</v>
      </c>
      <c r="E151" s="145">
        <v>5167</v>
      </c>
      <c r="F151" s="504" t="s">
        <v>190</v>
      </c>
      <c r="G151" s="146">
        <v>200000</v>
      </c>
      <c r="H151" s="146">
        <v>200000</v>
      </c>
      <c r="I151" s="449"/>
      <c r="J151" s="146">
        <f t="shared" si="2"/>
        <v>0</v>
      </c>
      <c r="K151" s="245"/>
    </row>
    <row r="152" spans="1:11" ht="12.6" customHeight="1" x14ac:dyDescent="0.25">
      <c r="A152" s="444">
        <v>149</v>
      </c>
      <c r="B152" s="14">
        <v>6</v>
      </c>
      <c r="C152" s="159">
        <v>2500000000000</v>
      </c>
      <c r="D152" s="145">
        <v>6171</v>
      </c>
      <c r="E152" s="145">
        <v>5169</v>
      </c>
      <c r="F152" s="504" t="s">
        <v>191</v>
      </c>
      <c r="G152" s="146">
        <v>20000</v>
      </c>
      <c r="H152" s="146">
        <v>20000</v>
      </c>
      <c r="I152" s="449"/>
      <c r="J152" s="146">
        <f t="shared" si="2"/>
        <v>0</v>
      </c>
      <c r="K152" s="245"/>
    </row>
    <row r="153" spans="1:11" ht="12.6" customHeight="1" x14ac:dyDescent="0.25">
      <c r="A153" s="444">
        <v>150</v>
      </c>
      <c r="B153" s="14">
        <v>6</v>
      </c>
      <c r="C153" s="159">
        <v>5000000000000</v>
      </c>
      <c r="D153" s="145">
        <v>6171</v>
      </c>
      <c r="E153" s="145">
        <v>5173</v>
      </c>
      <c r="F153" s="504" t="s">
        <v>158</v>
      </c>
      <c r="G153" s="146">
        <v>55000</v>
      </c>
      <c r="H153" s="146">
        <v>55000</v>
      </c>
      <c r="I153" s="449"/>
      <c r="J153" s="146">
        <f t="shared" si="2"/>
        <v>0</v>
      </c>
      <c r="K153" s="245"/>
    </row>
    <row r="154" spans="1:11" ht="12.6" customHeight="1" x14ac:dyDescent="0.25">
      <c r="A154" s="444">
        <v>151</v>
      </c>
      <c r="B154" s="14">
        <v>6</v>
      </c>
      <c r="C154" s="159">
        <v>2500000000000</v>
      </c>
      <c r="D154" s="145">
        <v>6171</v>
      </c>
      <c r="E154" s="145">
        <v>5175</v>
      </c>
      <c r="F154" s="504" t="s">
        <v>192</v>
      </c>
      <c r="G154" s="146">
        <v>5000</v>
      </c>
      <c r="H154" s="146">
        <v>5000</v>
      </c>
      <c r="I154" s="449"/>
      <c r="J154" s="146">
        <f t="shared" si="2"/>
        <v>0</v>
      </c>
      <c r="K154" s="245"/>
    </row>
    <row r="155" spans="1:11" ht="12.6" customHeight="1" x14ac:dyDescent="0.25">
      <c r="A155" s="444">
        <v>152</v>
      </c>
      <c r="B155" s="14">
        <v>6</v>
      </c>
      <c r="C155" s="159">
        <v>2500000000000</v>
      </c>
      <c r="D155" s="145">
        <v>6171</v>
      </c>
      <c r="E155" s="145">
        <v>5194</v>
      </c>
      <c r="F155" s="504" t="s">
        <v>193</v>
      </c>
      <c r="G155" s="146">
        <v>5000</v>
      </c>
      <c r="H155" s="146">
        <v>5000</v>
      </c>
      <c r="I155" s="449"/>
      <c r="J155" s="146">
        <f t="shared" si="2"/>
        <v>0</v>
      </c>
      <c r="K155" s="245"/>
    </row>
    <row r="156" spans="1:11" ht="12.6" customHeight="1" x14ac:dyDescent="0.25">
      <c r="A156" s="444">
        <v>153</v>
      </c>
      <c r="B156" s="147">
        <v>6</v>
      </c>
      <c r="C156" s="147"/>
      <c r="D156" s="147">
        <v>6171</v>
      </c>
      <c r="E156" s="148" t="s">
        <v>194</v>
      </c>
      <c r="F156" s="494"/>
      <c r="G156" s="149">
        <f>SUM(G147:G155)</f>
        <v>485000</v>
      </c>
      <c r="H156" s="149">
        <f>SUM(H147:H155)</f>
        <v>485000</v>
      </c>
      <c r="I156" s="450"/>
      <c r="J156" s="149">
        <f t="shared" si="2"/>
        <v>0</v>
      </c>
      <c r="K156" s="253"/>
    </row>
    <row r="157" spans="1:11" ht="12.6" customHeight="1" x14ac:dyDescent="0.25">
      <c r="A157" s="444">
        <v>154</v>
      </c>
      <c r="B157" s="14">
        <v>6</v>
      </c>
      <c r="C157" s="159">
        <v>2500000000000</v>
      </c>
      <c r="D157" s="145">
        <v>6171</v>
      </c>
      <c r="E157" s="145">
        <v>5136</v>
      </c>
      <c r="F157" s="504" t="s">
        <v>153</v>
      </c>
      <c r="G157" s="146">
        <v>2000</v>
      </c>
      <c r="H157" s="146">
        <v>2000</v>
      </c>
      <c r="I157" s="449"/>
      <c r="J157" s="146">
        <f t="shared" si="2"/>
        <v>0</v>
      </c>
      <c r="K157" s="245"/>
    </row>
    <row r="158" spans="1:11" ht="12.6" customHeight="1" x14ac:dyDescent="0.25">
      <c r="A158" s="444">
        <v>155</v>
      </c>
      <c r="B158" s="14">
        <v>6</v>
      </c>
      <c r="C158" s="159">
        <v>2500000000000</v>
      </c>
      <c r="D158" s="145">
        <v>6171</v>
      </c>
      <c r="E158" s="145">
        <v>5137</v>
      </c>
      <c r="F158" s="504" t="s">
        <v>552</v>
      </c>
      <c r="G158" s="146">
        <v>40000</v>
      </c>
      <c r="H158" s="146">
        <v>40000</v>
      </c>
      <c r="I158" s="449"/>
      <c r="J158" s="146">
        <f t="shared" si="2"/>
        <v>0</v>
      </c>
      <c r="K158" s="245"/>
    </row>
    <row r="159" spans="1:11" ht="12.6" customHeight="1" x14ac:dyDescent="0.25">
      <c r="A159" s="444">
        <v>156</v>
      </c>
      <c r="B159" s="14">
        <v>6</v>
      </c>
      <c r="C159" s="159">
        <v>2500000000000</v>
      </c>
      <c r="D159" s="145">
        <v>6171</v>
      </c>
      <c r="E159" s="145">
        <v>5139</v>
      </c>
      <c r="F159" s="504" t="s">
        <v>195</v>
      </c>
      <c r="G159" s="146">
        <v>4000</v>
      </c>
      <c r="H159" s="146">
        <v>4000</v>
      </c>
      <c r="I159" s="449"/>
      <c r="J159" s="146">
        <f t="shared" si="2"/>
        <v>0</v>
      </c>
      <c r="K159" s="245"/>
    </row>
    <row r="160" spans="1:11" ht="12.6" customHeight="1" x14ac:dyDescent="0.25">
      <c r="A160" s="444">
        <v>157</v>
      </c>
      <c r="B160" s="14">
        <v>6</v>
      </c>
      <c r="C160" s="159">
        <v>3000000000000</v>
      </c>
      <c r="D160" s="145">
        <v>6171</v>
      </c>
      <c r="E160" s="145">
        <v>5167</v>
      </c>
      <c r="F160" s="504" t="s">
        <v>190</v>
      </c>
      <c r="G160" s="146">
        <v>20000</v>
      </c>
      <c r="H160" s="146">
        <v>20000</v>
      </c>
      <c r="I160" s="449"/>
      <c r="J160" s="146">
        <f t="shared" si="2"/>
        <v>0</v>
      </c>
      <c r="K160" s="245"/>
    </row>
    <row r="161" spans="1:11" ht="12.6" customHeight="1" x14ac:dyDescent="0.25">
      <c r="A161" s="444">
        <v>158</v>
      </c>
      <c r="B161" s="14">
        <v>6</v>
      </c>
      <c r="C161" s="159">
        <v>5000000000000</v>
      </c>
      <c r="D161" s="145">
        <v>6171</v>
      </c>
      <c r="E161" s="145">
        <v>5173</v>
      </c>
      <c r="F161" s="504" t="s">
        <v>158</v>
      </c>
      <c r="G161" s="146">
        <v>10000</v>
      </c>
      <c r="H161" s="146">
        <v>10000</v>
      </c>
      <c r="I161" s="449"/>
      <c r="J161" s="146">
        <f t="shared" si="2"/>
        <v>0</v>
      </c>
      <c r="K161" s="245"/>
    </row>
    <row r="162" spans="1:11" ht="12.6" customHeight="1" thickBot="1" x14ac:dyDescent="0.3">
      <c r="A162" s="444">
        <v>159</v>
      </c>
      <c r="B162" s="43">
        <v>6</v>
      </c>
      <c r="C162" s="162"/>
      <c r="D162" s="43">
        <v>6171</v>
      </c>
      <c r="E162" s="163" t="s">
        <v>196</v>
      </c>
      <c r="F162" s="505"/>
      <c r="G162" s="153">
        <f>SUM(G157:G161)</f>
        <v>76000</v>
      </c>
      <c r="H162" s="153">
        <f>SUM(H157:H161)</f>
        <v>76000</v>
      </c>
      <c r="I162" s="450"/>
      <c r="J162" s="153">
        <f t="shared" si="2"/>
        <v>0</v>
      </c>
      <c r="K162" s="254"/>
    </row>
    <row r="163" spans="1:11" ht="12.6" customHeight="1" thickBot="1" x14ac:dyDescent="0.3">
      <c r="A163" s="444">
        <v>160</v>
      </c>
      <c r="B163" s="106">
        <v>6</v>
      </c>
      <c r="C163" s="467"/>
      <c r="D163" s="463" t="s">
        <v>14</v>
      </c>
      <c r="E163" s="181"/>
      <c r="F163" s="463"/>
      <c r="G163" s="195">
        <f>G138+G116+G118+G122+G133+G135+G146+G156+G162</f>
        <v>7465000</v>
      </c>
      <c r="H163" s="193">
        <f>H138+H116+H118+H122+H133+H135+H146+H156+H162</f>
        <v>11837000</v>
      </c>
      <c r="I163" s="450"/>
      <c r="J163" s="195">
        <f t="shared" si="2"/>
        <v>4372000</v>
      </c>
      <c r="K163" s="290"/>
    </row>
    <row r="164" spans="1:11" ht="12.6" customHeight="1" x14ac:dyDescent="0.25">
      <c r="A164" s="444">
        <v>161</v>
      </c>
      <c r="B164" s="143">
        <v>7</v>
      </c>
      <c r="C164" s="143" t="s">
        <v>197</v>
      </c>
      <c r="D164" s="143">
        <v>3612</v>
      </c>
      <c r="E164" s="143" t="s">
        <v>65</v>
      </c>
      <c r="F164" s="497" t="s">
        <v>198</v>
      </c>
      <c r="G164" s="144">
        <v>2000</v>
      </c>
      <c r="H164" s="144">
        <v>2000</v>
      </c>
      <c r="I164" s="449"/>
      <c r="J164" s="144">
        <f t="shared" si="2"/>
        <v>0</v>
      </c>
      <c r="K164" s="249"/>
    </row>
    <row r="165" spans="1:11" ht="12.6" customHeight="1" x14ac:dyDescent="0.25">
      <c r="A165" s="444">
        <v>162</v>
      </c>
      <c r="B165" s="145">
        <v>7</v>
      </c>
      <c r="C165" s="145" t="s">
        <v>197</v>
      </c>
      <c r="D165" s="145">
        <v>3612</v>
      </c>
      <c r="E165" s="145">
        <v>5154</v>
      </c>
      <c r="F165" s="495" t="s">
        <v>199</v>
      </c>
      <c r="G165" s="146">
        <v>35000</v>
      </c>
      <c r="H165" s="146">
        <v>35000</v>
      </c>
      <c r="I165" s="449"/>
      <c r="J165" s="146">
        <f t="shared" si="2"/>
        <v>0</v>
      </c>
      <c r="K165" s="245"/>
    </row>
    <row r="166" spans="1:11" ht="12.6" customHeight="1" x14ac:dyDescent="0.25">
      <c r="A166" s="444">
        <v>163</v>
      </c>
      <c r="B166" s="145">
        <v>7</v>
      </c>
      <c r="C166" s="145" t="s">
        <v>197</v>
      </c>
      <c r="D166" s="145">
        <v>3612</v>
      </c>
      <c r="E166" s="145">
        <v>5153</v>
      </c>
      <c r="F166" s="495" t="s">
        <v>200</v>
      </c>
      <c r="G166" s="146">
        <v>1000</v>
      </c>
      <c r="H166" s="146">
        <v>1000</v>
      </c>
      <c r="I166" s="449"/>
      <c r="J166" s="146">
        <f t="shared" si="2"/>
        <v>0</v>
      </c>
      <c r="K166" s="245"/>
    </row>
    <row r="167" spans="1:11" ht="12.6" customHeight="1" x14ac:dyDescent="0.25">
      <c r="A167" s="444">
        <v>164</v>
      </c>
      <c r="B167" s="145">
        <v>7</v>
      </c>
      <c r="C167" s="145" t="s">
        <v>197</v>
      </c>
      <c r="D167" s="145">
        <v>3612</v>
      </c>
      <c r="E167" s="145" t="s">
        <v>201</v>
      </c>
      <c r="F167" s="495" t="s">
        <v>202</v>
      </c>
      <c r="G167" s="146">
        <v>80000</v>
      </c>
      <c r="H167" s="146">
        <v>80000</v>
      </c>
      <c r="I167" s="449"/>
      <c r="J167" s="146">
        <f t="shared" si="2"/>
        <v>0</v>
      </c>
      <c r="K167" s="245"/>
    </row>
    <row r="168" spans="1:11" ht="12.6" customHeight="1" x14ac:dyDescent="0.25">
      <c r="A168" s="444">
        <v>165</v>
      </c>
      <c r="B168" s="145">
        <v>7</v>
      </c>
      <c r="C168" s="145" t="s">
        <v>197</v>
      </c>
      <c r="D168" s="145">
        <v>3612</v>
      </c>
      <c r="E168" s="145" t="s">
        <v>203</v>
      </c>
      <c r="F168" s="495" t="s">
        <v>204</v>
      </c>
      <c r="G168" s="146">
        <v>80000</v>
      </c>
      <c r="H168" s="146">
        <v>80000</v>
      </c>
      <c r="I168" s="449"/>
      <c r="J168" s="146">
        <f t="shared" si="2"/>
        <v>0</v>
      </c>
      <c r="K168" s="245"/>
    </row>
    <row r="169" spans="1:11" ht="12.6" customHeight="1" x14ac:dyDescent="0.25">
      <c r="A169" s="444">
        <v>166</v>
      </c>
      <c r="B169" s="145">
        <v>7</v>
      </c>
      <c r="C169" s="145" t="s">
        <v>197</v>
      </c>
      <c r="D169" s="145">
        <v>3612</v>
      </c>
      <c r="E169" s="145" t="s">
        <v>205</v>
      </c>
      <c r="F169" s="495" t="s">
        <v>206</v>
      </c>
      <c r="G169" s="146">
        <v>38000</v>
      </c>
      <c r="H169" s="146">
        <v>38000</v>
      </c>
      <c r="I169" s="449"/>
      <c r="J169" s="146">
        <f t="shared" si="2"/>
        <v>0</v>
      </c>
      <c r="K169" s="245"/>
    </row>
    <row r="170" spans="1:11" ht="12.6" customHeight="1" x14ac:dyDescent="0.25">
      <c r="A170" s="444">
        <v>167</v>
      </c>
      <c r="B170" s="145">
        <v>7</v>
      </c>
      <c r="C170" s="145" t="s">
        <v>197</v>
      </c>
      <c r="D170" s="145">
        <v>3612</v>
      </c>
      <c r="E170" s="145" t="s">
        <v>183</v>
      </c>
      <c r="F170" s="495" t="s">
        <v>207</v>
      </c>
      <c r="G170" s="146">
        <v>155000</v>
      </c>
      <c r="H170" s="146">
        <v>155000</v>
      </c>
      <c r="I170" s="449"/>
      <c r="J170" s="146">
        <f t="shared" si="2"/>
        <v>0</v>
      </c>
      <c r="K170" s="245"/>
    </row>
    <row r="171" spans="1:11" ht="12.6" customHeight="1" x14ac:dyDescent="0.25">
      <c r="A171" s="444">
        <v>168</v>
      </c>
      <c r="B171" s="145">
        <v>7</v>
      </c>
      <c r="C171" s="145" t="s">
        <v>197</v>
      </c>
      <c r="D171" s="145">
        <v>3612</v>
      </c>
      <c r="E171" s="145" t="s">
        <v>67</v>
      </c>
      <c r="F171" s="495" t="s">
        <v>208</v>
      </c>
      <c r="G171" s="146">
        <v>580000</v>
      </c>
      <c r="H171" s="146">
        <v>730000</v>
      </c>
      <c r="I171" s="449"/>
      <c r="J171" s="146">
        <f t="shared" si="2"/>
        <v>150000</v>
      </c>
      <c r="K171" s="245"/>
    </row>
    <row r="172" spans="1:11" ht="12.6" customHeight="1" x14ac:dyDescent="0.25">
      <c r="A172" s="444">
        <v>169</v>
      </c>
      <c r="B172" s="145">
        <v>7</v>
      </c>
      <c r="C172" s="145" t="s">
        <v>197</v>
      </c>
      <c r="D172" s="145">
        <v>3612</v>
      </c>
      <c r="E172" s="145" t="s">
        <v>67</v>
      </c>
      <c r="F172" s="495" t="s">
        <v>209</v>
      </c>
      <c r="G172" s="146">
        <v>1340000</v>
      </c>
      <c r="H172" s="146">
        <v>1103700</v>
      </c>
      <c r="I172" s="449"/>
      <c r="J172" s="146">
        <f t="shared" si="2"/>
        <v>-236300</v>
      </c>
      <c r="K172" s="245"/>
    </row>
    <row r="173" spans="1:11" ht="12.6" customHeight="1" x14ac:dyDescent="0.25">
      <c r="A173" s="444">
        <v>170</v>
      </c>
      <c r="B173" s="145">
        <v>7</v>
      </c>
      <c r="C173" s="145" t="s">
        <v>197</v>
      </c>
      <c r="D173" s="145">
        <v>3612</v>
      </c>
      <c r="E173" s="145" t="s">
        <v>68</v>
      </c>
      <c r="F173" s="495" t="s">
        <v>536</v>
      </c>
      <c r="G173" s="146">
        <v>2158000</v>
      </c>
      <c r="H173" s="146">
        <v>2391300</v>
      </c>
      <c r="I173" s="449"/>
      <c r="J173" s="146">
        <f t="shared" si="2"/>
        <v>233300</v>
      </c>
      <c r="K173" s="245"/>
    </row>
    <row r="174" spans="1:11" ht="12.6" customHeight="1" x14ac:dyDescent="0.25">
      <c r="A174" s="444">
        <v>171</v>
      </c>
      <c r="B174" s="145">
        <v>7</v>
      </c>
      <c r="C174" s="145" t="s">
        <v>197</v>
      </c>
      <c r="D174" s="145">
        <v>3612</v>
      </c>
      <c r="E174" s="145" t="s">
        <v>68</v>
      </c>
      <c r="F174" s="495" t="s">
        <v>542</v>
      </c>
      <c r="G174" s="146">
        <v>1100000</v>
      </c>
      <c r="H174" s="146">
        <v>1400000</v>
      </c>
      <c r="I174" s="449"/>
      <c r="J174" s="146">
        <f t="shared" si="2"/>
        <v>300000</v>
      </c>
      <c r="K174" s="245"/>
    </row>
    <row r="175" spans="1:11" ht="12.6" customHeight="1" x14ac:dyDescent="0.25">
      <c r="A175" s="444">
        <v>172</v>
      </c>
      <c r="B175" s="145">
        <v>7</v>
      </c>
      <c r="C175" s="145" t="s">
        <v>197</v>
      </c>
      <c r="D175" s="145">
        <v>3612</v>
      </c>
      <c r="E175" s="145" t="s">
        <v>210</v>
      </c>
      <c r="F175" s="495" t="s">
        <v>604</v>
      </c>
      <c r="G175" s="146">
        <v>1460000</v>
      </c>
      <c r="H175" s="146">
        <v>200000</v>
      </c>
      <c r="I175" s="449"/>
      <c r="J175" s="146">
        <f t="shared" si="2"/>
        <v>-1260000</v>
      </c>
      <c r="K175" s="245"/>
    </row>
    <row r="176" spans="1:11" ht="12.6" customHeight="1" x14ac:dyDescent="0.25">
      <c r="A176" s="444">
        <v>173</v>
      </c>
      <c r="B176" s="145">
        <v>7</v>
      </c>
      <c r="C176" s="145" t="s">
        <v>197</v>
      </c>
      <c r="D176" s="145">
        <v>3612</v>
      </c>
      <c r="E176" s="145" t="s">
        <v>212</v>
      </c>
      <c r="F176" s="495" t="s">
        <v>213</v>
      </c>
      <c r="G176" s="146">
        <v>40000</v>
      </c>
      <c r="H176" s="146">
        <v>40000</v>
      </c>
      <c r="I176" s="449"/>
      <c r="J176" s="146">
        <f t="shared" si="2"/>
        <v>0</v>
      </c>
      <c r="K176" s="245"/>
    </row>
    <row r="177" spans="1:11" ht="12.6" customHeight="1" x14ac:dyDescent="0.25">
      <c r="A177" s="444">
        <v>174</v>
      </c>
      <c r="B177" s="145">
        <v>7</v>
      </c>
      <c r="C177" s="145" t="s">
        <v>197</v>
      </c>
      <c r="D177" s="145">
        <v>3612</v>
      </c>
      <c r="E177" s="57">
        <v>5811</v>
      </c>
      <c r="F177" s="495" t="s">
        <v>214</v>
      </c>
      <c r="G177" s="146">
        <v>4000</v>
      </c>
      <c r="H177" s="146">
        <v>4000</v>
      </c>
      <c r="I177" s="449"/>
      <c r="J177" s="146">
        <f t="shared" si="2"/>
        <v>0</v>
      </c>
      <c r="K177" s="245"/>
    </row>
    <row r="178" spans="1:11" ht="12.6" customHeight="1" x14ac:dyDescent="0.25">
      <c r="A178" s="444">
        <v>175</v>
      </c>
      <c r="B178" s="147">
        <v>7</v>
      </c>
      <c r="C178" s="147"/>
      <c r="D178" s="147">
        <v>3612</v>
      </c>
      <c r="E178" s="148" t="s">
        <v>215</v>
      </c>
      <c r="F178" s="494"/>
      <c r="G178" s="149">
        <f>SUM(G164:G177)</f>
        <v>7073000</v>
      </c>
      <c r="H178" s="149">
        <f>SUM(H164:H177)</f>
        <v>6260000</v>
      </c>
      <c r="I178" s="450"/>
      <c r="J178" s="149">
        <f t="shared" si="2"/>
        <v>-813000</v>
      </c>
      <c r="K178" s="253"/>
    </row>
    <row r="179" spans="1:11" ht="12.6" customHeight="1" x14ac:dyDescent="0.25">
      <c r="A179" s="444">
        <v>176</v>
      </c>
      <c r="B179" s="145">
        <v>7</v>
      </c>
      <c r="C179" s="145" t="s">
        <v>216</v>
      </c>
      <c r="D179" s="145">
        <v>3612</v>
      </c>
      <c r="E179" s="145" t="s">
        <v>68</v>
      </c>
      <c r="F179" s="495" t="s">
        <v>179</v>
      </c>
      <c r="G179" s="146">
        <v>30000</v>
      </c>
      <c r="H179" s="146">
        <v>30000</v>
      </c>
      <c r="I179" s="449"/>
      <c r="J179" s="146">
        <f t="shared" si="2"/>
        <v>0</v>
      </c>
      <c r="K179" s="245"/>
    </row>
    <row r="180" spans="1:11" ht="12.6" customHeight="1" x14ac:dyDescent="0.25">
      <c r="A180" s="444">
        <v>177</v>
      </c>
      <c r="B180" s="145">
        <v>7</v>
      </c>
      <c r="C180" s="145" t="s">
        <v>216</v>
      </c>
      <c r="D180" s="145">
        <v>3612</v>
      </c>
      <c r="E180" s="145" t="s">
        <v>210</v>
      </c>
      <c r="F180" s="495" t="s">
        <v>211</v>
      </c>
      <c r="G180" s="146">
        <v>60000</v>
      </c>
      <c r="H180" s="146">
        <v>60000</v>
      </c>
      <c r="I180" s="449"/>
      <c r="J180" s="146">
        <f t="shared" si="2"/>
        <v>0</v>
      </c>
      <c r="K180" s="245"/>
    </row>
    <row r="181" spans="1:11" ht="12.6" customHeight="1" x14ac:dyDescent="0.25">
      <c r="A181" s="444">
        <v>178</v>
      </c>
      <c r="B181" s="147">
        <v>7</v>
      </c>
      <c r="C181" s="147"/>
      <c r="D181" s="147">
        <v>3612</v>
      </c>
      <c r="E181" s="148" t="s">
        <v>217</v>
      </c>
      <c r="F181" s="494"/>
      <c r="G181" s="149">
        <f>SUM(G179:G180)</f>
        <v>90000</v>
      </c>
      <c r="H181" s="149">
        <f>SUM(H179:H180)</f>
        <v>90000</v>
      </c>
      <c r="I181" s="450"/>
      <c r="J181" s="149">
        <f t="shared" si="2"/>
        <v>0</v>
      </c>
      <c r="K181" s="253"/>
    </row>
    <row r="182" spans="1:11" ht="12.6" customHeight="1" x14ac:dyDescent="0.25">
      <c r="A182" s="444">
        <v>179</v>
      </c>
      <c r="B182" s="147">
        <v>7</v>
      </c>
      <c r="C182" s="147"/>
      <c r="D182" s="147">
        <v>3612</v>
      </c>
      <c r="E182" s="148" t="s">
        <v>218</v>
      </c>
      <c r="F182" s="494"/>
      <c r="G182" s="149">
        <f>G178+G181</f>
        <v>7163000</v>
      </c>
      <c r="H182" s="149">
        <f>H178+H181</f>
        <v>6350000</v>
      </c>
      <c r="I182" s="450"/>
      <c r="J182" s="149">
        <f t="shared" si="2"/>
        <v>-813000</v>
      </c>
      <c r="K182" s="253"/>
    </row>
    <row r="183" spans="1:11" ht="12.6" customHeight="1" x14ac:dyDescent="0.25">
      <c r="A183" s="444">
        <v>180</v>
      </c>
      <c r="B183" s="145">
        <v>7</v>
      </c>
      <c r="C183" s="145" t="s">
        <v>219</v>
      </c>
      <c r="D183" s="145">
        <v>3613</v>
      </c>
      <c r="E183" s="145">
        <v>5021</v>
      </c>
      <c r="F183" s="495" t="s">
        <v>543</v>
      </c>
      <c r="G183" s="146">
        <v>130000</v>
      </c>
      <c r="H183" s="146">
        <v>130000</v>
      </c>
      <c r="I183" s="449"/>
      <c r="J183" s="146">
        <f t="shared" si="2"/>
        <v>0</v>
      </c>
      <c r="K183" s="245"/>
    </row>
    <row r="184" spans="1:11" ht="12.6" customHeight="1" x14ac:dyDescent="0.25">
      <c r="A184" s="444">
        <v>181</v>
      </c>
      <c r="B184" s="145">
        <v>7</v>
      </c>
      <c r="C184" s="145" t="s">
        <v>219</v>
      </c>
      <c r="D184" s="145">
        <v>3613</v>
      </c>
      <c r="E184" s="145" t="s">
        <v>169</v>
      </c>
      <c r="F184" s="495" t="s">
        <v>220</v>
      </c>
      <c r="G184" s="146">
        <v>30000</v>
      </c>
      <c r="H184" s="146">
        <v>30000</v>
      </c>
      <c r="I184" s="449"/>
      <c r="J184" s="146">
        <f t="shared" si="2"/>
        <v>0</v>
      </c>
      <c r="K184" s="245"/>
    </row>
    <row r="185" spans="1:11" ht="12.6" customHeight="1" x14ac:dyDescent="0.25">
      <c r="A185" s="444">
        <v>182</v>
      </c>
      <c r="B185" s="145">
        <v>7</v>
      </c>
      <c r="C185" s="145" t="s">
        <v>219</v>
      </c>
      <c r="D185" s="145">
        <v>3613</v>
      </c>
      <c r="E185" s="145" t="s">
        <v>65</v>
      </c>
      <c r="F185" s="495" t="s">
        <v>198</v>
      </c>
      <c r="G185" s="146">
        <v>11000</v>
      </c>
      <c r="H185" s="146">
        <v>11000</v>
      </c>
      <c r="I185" s="449"/>
      <c r="J185" s="146">
        <f t="shared" si="2"/>
        <v>0</v>
      </c>
      <c r="K185" s="245"/>
    </row>
    <row r="186" spans="1:11" ht="12.6" customHeight="1" x14ac:dyDescent="0.25">
      <c r="A186" s="444">
        <v>183</v>
      </c>
      <c r="B186" s="145">
        <v>7</v>
      </c>
      <c r="C186" s="145" t="s">
        <v>219</v>
      </c>
      <c r="D186" s="145">
        <v>3613</v>
      </c>
      <c r="E186" s="145" t="s">
        <v>172</v>
      </c>
      <c r="F186" s="495" t="s">
        <v>173</v>
      </c>
      <c r="G186" s="146">
        <v>95000</v>
      </c>
      <c r="H186" s="146">
        <v>95000</v>
      </c>
      <c r="I186" s="449"/>
      <c r="J186" s="146">
        <f t="shared" si="2"/>
        <v>0</v>
      </c>
      <c r="K186" s="245"/>
    </row>
    <row r="187" spans="1:11" ht="12.6" customHeight="1" x14ac:dyDescent="0.25">
      <c r="A187" s="444">
        <v>184</v>
      </c>
      <c r="B187" s="145">
        <v>7</v>
      </c>
      <c r="C187" s="145" t="s">
        <v>219</v>
      </c>
      <c r="D187" s="145">
        <v>3613</v>
      </c>
      <c r="E187" s="145" t="s">
        <v>174</v>
      </c>
      <c r="F187" s="495" t="s">
        <v>175</v>
      </c>
      <c r="G187" s="146">
        <v>245000</v>
      </c>
      <c r="H187" s="146">
        <v>539000</v>
      </c>
      <c r="I187" s="449"/>
      <c r="J187" s="146">
        <f t="shared" si="2"/>
        <v>294000</v>
      </c>
      <c r="K187" s="245" t="s">
        <v>666</v>
      </c>
    </row>
    <row r="188" spans="1:11" ht="12.6" customHeight="1" x14ac:dyDescent="0.25">
      <c r="A188" s="444">
        <v>185</v>
      </c>
      <c r="B188" s="145">
        <v>7</v>
      </c>
      <c r="C188" s="145" t="s">
        <v>219</v>
      </c>
      <c r="D188" s="145">
        <v>3613</v>
      </c>
      <c r="E188" s="145" t="s">
        <v>176</v>
      </c>
      <c r="F188" s="495" t="s">
        <v>177</v>
      </c>
      <c r="G188" s="146">
        <v>330000</v>
      </c>
      <c r="H188" s="146">
        <v>1230000</v>
      </c>
      <c r="I188" s="449"/>
      <c r="J188" s="146">
        <f t="shared" si="2"/>
        <v>900000</v>
      </c>
      <c r="K188" s="245" t="s">
        <v>805</v>
      </c>
    </row>
    <row r="189" spans="1:11" ht="12.6" customHeight="1" x14ac:dyDescent="0.25">
      <c r="A189" s="444">
        <v>186</v>
      </c>
      <c r="B189" s="145">
        <v>7</v>
      </c>
      <c r="C189" s="145" t="s">
        <v>219</v>
      </c>
      <c r="D189" s="145">
        <v>3613</v>
      </c>
      <c r="E189" s="145" t="s">
        <v>221</v>
      </c>
      <c r="F189" s="495" t="s">
        <v>222</v>
      </c>
      <c r="G189" s="146">
        <v>4000</v>
      </c>
      <c r="H189" s="146">
        <v>4000</v>
      </c>
      <c r="I189" s="449"/>
      <c r="J189" s="146">
        <f t="shared" si="2"/>
        <v>0</v>
      </c>
      <c r="K189" s="245"/>
    </row>
    <row r="190" spans="1:11" ht="12.6" customHeight="1" x14ac:dyDescent="0.25">
      <c r="A190" s="444">
        <v>187</v>
      </c>
      <c r="B190" s="145">
        <v>7</v>
      </c>
      <c r="C190" s="145" t="s">
        <v>219</v>
      </c>
      <c r="D190" s="145">
        <v>3613</v>
      </c>
      <c r="E190" s="145" t="s">
        <v>223</v>
      </c>
      <c r="F190" s="495" t="s">
        <v>224</v>
      </c>
      <c r="G190" s="146">
        <v>4000</v>
      </c>
      <c r="H190" s="146">
        <v>4000</v>
      </c>
      <c r="I190" s="449"/>
      <c r="J190" s="146">
        <f t="shared" si="2"/>
        <v>0</v>
      </c>
      <c r="K190" s="245"/>
    </row>
    <row r="191" spans="1:11" ht="12.6" customHeight="1" x14ac:dyDescent="0.25">
      <c r="A191" s="444">
        <v>188</v>
      </c>
      <c r="B191" s="145">
        <v>7</v>
      </c>
      <c r="C191" s="145" t="s">
        <v>219</v>
      </c>
      <c r="D191" s="145">
        <v>3613</v>
      </c>
      <c r="E191" s="145" t="s">
        <v>183</v>
      </c>
      <c r="F191" s="495" t="s">
        <v>207</v>
      </c>
      <c r="G191" s="146">
        <v>9000</v>
      </c>
      <c r="H191" s="146">
        <v>9000</v>
      </c>
      <c r="I191" s="449"/>
      <c r="J191" s="146">
        <f t="shared" si="2"/>
        <v>0</v>
      </c>
      <c r="K191" s="245"/>
    </row>
    <row r="192" spans="1:11" ht="12.6" customHeight="1" x14ac:dyDescent="0.25">
      <c r="A192" s="444">
        <v>189</v>
      </c>
      <c r="B192" s="145">
        <v>7</v>
      </c>
      <c r="C192" s="145" t="s">
        <v>219</v>
      </c>
      <c r="D192" s="145">
        <v>3613</v>
      </c>
      <c r="E192" s="145" t="s">
        <v>225</v>
      </c>
      <c r="F192" s="495" t="s">
        <v>226</v>
      </c>
      <c r="G192" s="146">
        <v>50000</v>
      </c>
      <c r="H192" s="146">
        <v>50000</v>
      </c>
      <c r="I192" s="449"/>
      <c r="J192" s="146">
        <f t="shared" si="2"/>
        <v>0</v>
      </c>
      <c r="K192" s="245"/>
    </row>
    <row r="193" spans="1:11" ht="12.6" customHeight="1" x14ac:dyDescent="0.25">
      <c r="A193" s="444">
        <v>190</v>
      </c>
      <c r="B193" s="145">
        <v>7</v>
      </c>
      <c r="C193" s="159">
        <v>3000000001144</v>
      </c>
      <c r="D193" s="145">
        <v>3613</v>
      </c>
      <c r="E193" s="145" t="s">
        <v>67</v>
      </c>
      <c r="F193" s="495" t="s">
        <v>605</v>
      </c>
      <c r="G193" s="146">
        <v>95000</v>
      </c>
      <c r="H193" s="146">
        <v>125000</v>
      </c>
      <c r="I193" s="449"/>
      <c r="J193" s="146">
        <f t="shared" si="2"/>
        <v>30000</v>
      </c>
      <c r="K193" s="245" t="s">
        <v>663</v>
      </c>
    </row>
    <row r="194" spans="1:11" ht="12.6" customHeight="1" x14ac:dyDescent="0.25">
      <c r="A194" s="444">
        <v>191</v>
      </c>
      <c r="B194" s="145">
        <v>7</v>
      </c>
      <c r="C194" s="159">
        <v>3000000000060</v>
      </c>
      <c r="D194" s="145">
        <v>3613</v>
      </c>
      <c r="E194" s="145">
        <v>5169</v>
      </c>
      <c r="F194" s="495" t="s">
        <v>661</v>
      </c>
      <c r="G194" s="146">
        <v>432000</v>
      </c>
      <c r="H194" s="146">
        <v>449000</v>
      </c>
      <c r="I194" s="449"/>
      <c r="J194" s="146">
        <f t="shared" si="2"/>
        <v>17000</v>
      </c>
      <c r="K194" s="245" t="s">
        <v>664</v>
      </c>
    </row>
    <row r="195" spans="1:11" ht="12.6" customHeight="1" x14ac:dyDescent="0.25">
      <c r="A195" s="444">
        <v>192</v>
      </c>
      <c r="B195" s="145">
        <v>7</v>
      </c>
      <c r="C195" s="145" t="s">
        <v>219</v>
      </c>
      <c r="D195" s="145">
        <v>3613</v>
      </c>
      <c r="E195" s="145" t="s">
        <v>67</v>
      </c>
      <c r="F195" s="506" t="s">
        <v>606</v>
      </c>
      <c r="G195" s="146">
        <v>270000</v>
      </c>
      <c r="H195" s="146">
        <v>270000</v>
      </c>
      <c r="I195" s="449"/>
      <c r="J195" s="146">
        <f t="shared" si="2"/>
        <v>0</v>
      </c>
      <c r="K195" s="245"/>
    </row>
    <row r="196" spans="1:11" ht="12.6" customHeight="1" x14ac:dyDescent="0.25">
      <c r="A196" s="444">
        <v>193</v>
      </c>
      <c r="B196" s="145">
        <v>7</v>
      </c>
      <c r="C196" s="145" t="s">
        <v>219</v>
      </c>
      <c r="D196" s="145">
        <v>3613</v>
      </c>
      <c r="E196" s="145" t="s">
        <v>68</v>
      </c>
      <c r="F196" s="495" t="s">
        <v>179</v>
      </c>
      <c r="G196" s="146">
        <v>500000</v>
      </c>
      <c r="H196" s="146">
        <v>480000</v>
      </c>
      <c r="I196" s="449"/>
      <c r="J196" s="146">
        <f t="shared" ref="J196:J259" si="3">H196-G196</f>
        <v>-20000</v>
      </c>
      <c r="K196" s="245"/>
    </row>
    <row r="197" spans="1:11" ht="12.6" customHeight="1" x14ac:dyDescent="0.25">
      <c r="A197" s="444">
        <v>194</v>
      </c>
      <c r="B197" s="145">
        <v>7</v>
      </c>
      <c r="C197" s="145" t="s">
        <v>219</v>
      </c>
      <c r="D197" s="145">
        <v>3322</v>
      </c>
      <c r="E197" s="145">
        <v>5171</v>
      </c>
      <c r="F197" s="495" t="s">
        <v>662</v>
      </c>
      <c r="G197" s="146">
        <v>0</v>
      </c>
      <c r="H197" s="146">
        <v>20000</v>
      </c>
      <c r="I197" s="449"/>
      <c r="J197" s="146">
        <f t="shared" si="3"/>
        <v>20000</v>
      </c>
      <c r="K197" s="245"/>
    </row>
    <row r="198" spans="1:11" ht="12.6" customHeight="1" x14ac:dyDescent="0.25">
      <c r="A198" s="444">
        <v>195</v>
      </c>
      <c r="B198" s="145">
        <v>7</v>
      </c>
      <c r="C198" s="145" t="s">
        <v>219</v>
      </c>
      <c r="D198" s="145">
        <v>3613</v>
      </c>
      <c r="E198" s="145" t="s">
        <v>227</v>
      </c>
      <c r="F198" s="495" t="s">
        <v>228</v>
      </c>
      <c r="G198" s="146">
        <v>40000</v>
      </c>
      <c r="H198" s="146">
        <v>40000</v>
      </c>
      <c r="I198" s="449"/>
      <c r="J198" s="146">
        <f t="shared" si="3"/>
        <v>0</v>
      </c>
      <c r="K198" s="245"/>
    </row>
    <row r="199" spans="1:11" ht="12.6" customHeight="1" x14ac:dyDescent="0.25">
      <c r="A199" s="444">
        <v>196</v>
      </c>
      <c r="B199" s="145">
        <v>7</v>
      </c>
      <c r="C199" s="159">
        <v>3000000001144</v>
      </c>
      <c r="D199" s="145">
        <v>3613</v>
      </c>
      <c r="E199" s="145">
        <v>5164</v>
      </c>
      <c r="F199" s="495" t="s">
        <v>229</v>
      </c>
      <c r="G199" s="146">
        <v>62000</v>
      </c>
      <c r="H199" s="146">
        <v>5000</v>
      </c>
      <c r="I199" s="449"/>
      <c r="J199" s="146">
        <f t="shared" si="3"/>
        <v>-57000</v>
      </c>
      <c r="K199" s="245" t="s">
        <v>665</v>
      </c>
    </row>
    <row r="200" spans="1:11" ht="12.6" customHeight="1" x14ac:dyDescent="0.25">
      <c r="A200" s="444">
        <v>197</v>
      </c>
      <c r="B200" s="147">
        <v>7</v>
      </c>
      <c r="C200" s="147"/>
      <c r="D200" s="147">
        <v>3613</v>
      </c>
      <c r="E200" s="148" t="s">
        <v>230</v>
      </c>
      <c r="F200" s="494"/>
      <c r="G200" s="149">
        <f>SUM(G183:G199)</f>
        <v>2307000</v>
      </c>
      <c r="H200" s="149">
        <f>SUM(H183:H199)</f>
        <v>3491000</v>
      </c>
      <c r="I200" s="450"/>
      <c r="J200" s="149">
        <f t="shared" si="3"/>
        <v>1184000</v>
      </c>
      <c r="K200" s="253"/>
    </row>
    <row r="201" spans="1:11" ht="12.6" customHeight="1" x14ac:dyDescent="0.25">
      <c r="A201" s="444">
        <v>198</v>
      </c>
      <c r="B201" s="145">
        <v>7</v>
      </c>
      <c r="C201" s="145" t="s">
        <v>197</v>
      </c>
      <c r="D201" s="145">
        <v>3613</v>
      </c>
      <c r="E201" s="145">
        <v>5159</v>
      </c>
      <c r="F201" s="495" t="s">
        <v>204</v>
      </c>
      <c r="G201" s="146">
        <v>25000</v>
      </c>
      <c r="H201" s="146">
        <v>25000</v>
      </c>
      <c r="I201" s="449"/>
      <c r="J201" s="146">
        <f t="shared" si="3"/>
        <v>0</v>
      </c>
      <c r="K201" s="245"/>
    </row>
    <row r="202" spans="1:11" ht="12.6" customHeight="1" x14ac:dyDescent="0.25">
      <c r="A202" s="444">
        <v>199</v>
      </c>
      <c r="B202" s="145">
        <v>7</v>
      </c>
      <c r="C202" s="145" t="s">
        <v>197</v>
      </c>
      <c r="D202" s="145">
        <v>3613</v>
      </c>
      <c r="E202" s="145" t="s">
        <v>201</v>
      </c>
      <c r="F202" s="495" t="s">
        <v>231</v>
      </c>
      <c r="G202" s="146">
        <v>70000</v>
      </c>
      <c r="H202" s="146">
        <v>70000</v>
      </c>
      <c r="I202" s="449"/>
      <c r="J202" s="146">
        <f t="shared" si="3"/>
        <v>0</v>
      </c>
      <c r="K202" s="245"/>
    </row>
    <row r="203" spans="1:11" ht="12.6" customHeight="1" x14ac:dyDescent="0.25">
      <c r="A203" s="444">
        <v>200</v>
      </c>
      <c r="B203" s="145">
        <v>7</v>
      </c>
      <c r="C203" s="145" t="s">
        <v>197</v>
      </c>
      <c r="D203" s="145">
        <v>3613</v>
      </c>
      <c r="E203" s="145">
        <v>5154</v>
      </c>
      <c r="F203" s="495" t="s">
        <v>177</v>
      </c>
      <c r="G203" s="146">
        <v>35000</v>
      </c>
      <c r="H203" s="146">
        <v>35000</v>
      </c>
      <c r="I203" s="449"/>
      <c r="J203" s="146">
        <f t="shared" si="3"/>
        <v>0</v>
      </c>
      <c r="K203" s="245"/>
    </row>
    <row r="204" spans="1:11" ht="12.6" customHeight="1" x14ac:dyDescent="0.25">
      <c r="A204" s="444">
        <v>201</v>
      </c>
      <c r="B204" s="145">
        <v>7</v>
      </c>
      <c r="C204" s="145" t="s">
        <v>197</v>
      </c>
      <c r="D204" s="145">
        <v>3613</v>
      </c>
      <c r="E204" s="145">
        <v>5169</v>
      </c>
      <c r="F204" s="495" t="s">
        <v>232</v>
      </c>
      <c r="G204" s="146">
        <v>320000</v>
      </c>
      <c r="H204" s="146">
        <v>336000</v>
      </c>
      <c r="I204" s="449"/>
      <c r="J204" s="146">
        <f t="shared" si="3"/>
        <v>16000</v>
      </c>
      <c r="K204" s="245"/>
    </row>
    <row r="205" spans="1:11" ht="12.6" customHeight="1" x14ac:dyDescent="0.25">
      <c r="A205" s="444">
        <v>202</v>
      </c>
      <c r="B205" s="145">
        <v>7</v>
      </c>
      <c r="C205" s="145" t="s">
        <v>197</v>
      </c>
      <c r="D205" s="145">
        <v>3613</v>
      </c>
      <c r="E205" s="145">
        <v>5199</v>
      </c>
      <c r="F205" s="495" t="s">
        <v>211</v>
      </c>
      <c r="G205" s="146">
        <v>230000</v>
      </c>
      <c r="H205" s="146">
        <v>230000</v>
      </c>
      <c r="I205" s="449"/>
      <c r="J205" s="146">
        <f t="shared" si="3"/>
        <v>0</v>
      </c>
      <c r="K205" s="245"/>
    </row>
    <row r="206" spans="1:11" ht="12.6" customHeight="1" x14ac:dyDescent="0.25">
      <c r="A206" s="444">
        <v>203</v>
      </c>
      <c r="B206" s="145">
        <v>7</v>
      </c>
      <c r="C206" s="145" t="s">
        <v>197</v>
      </c>
      <c r="D206" s="145">
        <v>3613</v>
      </c>
      <c r="E206" s="145" t="s">
        <v>68</v>
      </c>
      <c r="F206" s="495" t="s">
        <v>179</v>
      </c>
      <c r="G206" s="146">
        <v>430000</v>
      </c>
      <c r="H206" s="146">
        <v>520000</v>
      </c>
      <c r="I206" s="449"/>
      <c r="J206" s="146">
        <f t="shared" si="3"/>
        <v>90000</v>
      </c>
      <c r="K206" s="245"/>
    </row>
    <row r="207" spans="1:11" ht="12.6" customHeight="1" x14ac:dyDescent="0.25">
      <c r="A207" s="444">
        <v>204</v>
      </c>
      <c r="B207" s="147">
        <v>7</v>
      </c>
      <c r="C207" s="147"/>
      <c r="D207" s="147">
        <v>3613</v>
      </c>
      <c r="E207" s="148" t="s">
        <v>233</v>
      </c>
      <c r="F207" s="494"/>
      <c r="G207" s="149">
        <f>SUM(G201:G206)</f>
        <v>1110000</v>
      </c>
      <c r="H207" s="149">
        <f>SUM(H201:H206)</f>
        <v>1216000</v>
      </c>
      <c r="I207" s="450"/>
      <c r="J207" s="149">
        <f t="shared" si="3"/>
        <v>106000</v>
      </c>
      <c r="K207" s="253"/>
    </row>
    <row r="208" spans="1:11" ht="12.6" customHeight="1" x14ac:dyDescent="0.25">
      <c r="A208" s="444">
        <v>205</v>
      </c>
      <c r="B208" s="147">
        <v>7</v>
      </c>
      <c r="C208" s="147"/>
      <c r="D208" s="147">
        <v>3613</v>
      </c>
      <c r="E208" s="148" t="s">
        <v>234</v>
      </c>
      <c r="F208" s="494"/>
      <c r="G208" s="149">
        <f>G200+G207</f>
        <v>3417000</v>
      </c>
      <c r="H208" s="149">
        <f>H200+H207</f>
        <v>4707000</v>
      </c>
      <c r="I208" s="450"/>
      <c r="J208" s="149">
        <f t="shared" si="3"/>
        <v>1290000</v>
      </c>
      <c r="K208" s="253"/>
    </row>
    <row r="209" spans="1:11" ht="12.6" customHeight="1" x14ac:dyDescent="0.25">
      <c r="A209" s="444">
        <v>206</v>
      </c>
      <c r="B209" s="145">
        <v>7</v>
      </c>
      <c r="C209" s="159">
        <v>3000000000036</v>
      </c>
      <c r="D209" s="145">
        <v>3639</v>
      </c>
      <c r="E209" s="145" t="s">
        <v>235</v>
      </c>
      <c r="F209" s="495" t="s">
        <v>236</v>
      </c>
      <c r="G209" s="146">
        <v>25000</v>
      </c>
      <c r="H209" s="146">
        <v>25000</v>
      </c>
      <c r="I209" s="449"/>
      <c r="J209" s="146">
        <f t="shared" si="3"/>
        <v>0</v>
      </c>
      <c r="K209" s="245"/>
    </row>
    <row r="210" spans="1:11" ht="12.6" customHeight="1" x14ac:dyDescent="0.25">
      <c r="A210" s="444">
        <v>207</v>
      </c>
      <c r="B210" s="145">
        <v>7</v>
      </c>
      <c r="C210" s="159">
        <v>3000000000036</v>
      </c>
      <c r="D210" s="145">
        <v>3639</v>
      </c>
      <c r="E210" s="145" t="s">
        <v>183</v>
      </c>
      <c r="F210" s="495" t="s">
        <v>207</v>
      </c>
      <c r="G210" s="146">
        <v>25000</v>
      </c>
      <c r="H210" s="146">
        <v>25000</v>
      </c>
      <c r="I210" s="449"/>
      <c r="J210" s="146">
        <f t="shared" si="3"/>
        <v>0</v>
      </c>
      <c r="K210" s="245"/>
    </row>
    <row r="211" spans="1:11" ht="12.6" customHeight="1" x14ac:dyDescent="0.25">
      <c r="A211" s="444">
        <v>208</v>
      </c>
      <c r="B211" s="145">
        <v>7</v>
      </c>
      <c r="C211" s="159">
        <v>3000000000036</v>
      </c>
      <c r="D211" s="145">
        <v>3639</v>
      </c>
      <c r="E211" s="145" t="s">
        <v>67</v>
      </c>
      <c r="F211" s="495" t="s">
        <v>208</v>
      </c>
      <c r="G211" s="146">
        <v>25000</v>
      </c>
      <c r="H211" s="146">
        <v>25000</v>
      </c>
      <c r="I211" s="449"/>
      <c r="J211" s="146">
        <f t="shared" si="3"/>
        <v>0</v>
      </c>
      <c r="K211" s="245"/>
    </row>
    <row r="212" spans="1:11" ht="12.6" customHeight="1" x14ac:dyDescent="0.25">
      <c r="A212" s="444">
        <v>209</v>
      </c>
      <c r="B212" s="145">
        <v>7</v>
      </c>
      <c r="C212" s="159">
        <v>3000000000036</v>
      </c>
      <c r="D212" s="145">
        <v>3639</v>
      </c>
      <c r="E212" s="145" t="s">
        <v>212</v>
      </c>
      <c r="F212" s="495" t="s">
        <v>213</v>
      </c>
      <c r="G212" s="146">
        <v>25000</v>
      </c>
      <c r="H212" s="146">
        <v>25000</v>
      </c>
      <c r="I212" s="449"/>
      <c r="J212" s="146">
        <f t="shared" si="3"/>
        <v>0</v>
      </c>
      <c r="K212" s="245"/>
    </row>
    <row r="213" spans="1:11" ht="12.6" customHeight="1" x14ac:dyDescent="0.25">
      <c r="A213" s="444">
        <v>210</v>
      </c>
      <c r="B213" s="145">
        <v>7</v>
      </c>
      <c r="C213" s="159">
        <v>3000000000036</v>
      </c>
      <c r="D213" s="145">
        <v>3639</v>
      </c>
      <c r="E213" s="145">
        <v>6130</v>
      </c>
      <c r="F213" s="495" t="s">
        <v>237</v>
      </c>
      <c r="G213" s="146">
        <v>850000</v>
      </c>
      <c r="H213" s="146">
        <v>850000</v>
      </c>
      <c r="I213" s="449"/>
      <c r="J213" s="146">
        <f t="shared" si="3"/>
        <v>0</v>
      </c>
      <c r="K213" s="245"/>
    </row>
    <row r="214" spans="1:11" ht="12.6" customHeight="1" thickBot="1" x14ac:dyDescent="0.3">
      <c r="A214" s="444">
        <v>211</v>
      </c>
      <c r="B214" s="151">
        <v>7</v>
      </c>
      <c r="C214" s="151"/>
      <c r="D214" s="151">
        <v>3639</v>
      </c>
      <c r="E214" s="152" t="s">
        <v>20</v>
      </c>
      <c r="F214" s="496"/>
      <c r="G214" s="153">
        <f>SUM(G209:G213)</f>
        <v>950000</v>
      </c>
      <c r="H214" s="153">
        <f>SUM(H209:H213)</f>
        <v>950000</v>
      </c>
      <c r="I214" s="450"/>
      <c r="J214" s="153">
        <f t="shared" si="3"/>
        <v>0</v>
      </c>
      <c r="K214" s="254"/>
    </row>
    <row r="215" spans="1:11" ht="12.6" customHeight="1" thickBot="1" x14ac:dyDescent="0.3">
      <c r="A215" s="444">
        <v>212</v>
      </c>
      <c r="B215" s="106">
        <v>7</v>
      </c>
      <c r="C215" s="467"/>
      <c r="D215" s="463" t="s">
        <v>21</v>
      </c>
      <c r="E215" s="181"/>
      <c r="F215" s="463"/>
      <c r="G215" s="195">
        <f>SUM(G182+G214+G207+G200)</f>
        <v>11530000</v>
      </c>
      <c r="H215" s="193">
        <f>SUM(H182+H214+H207+H200)</f>
        <v>12007000</v>
      </c>
      <c r="I215" s="450"/>
      <c r="J215" s="195">
        <f t="shared" si="3"/>
        <v>477000</v>
      </c>
      <c r="K215" s="290"/>
    </row>
    <row r="216" spans="1:11" ht="12.6" customHeight="1" x14ac:dyDescent="0.25">
      <c r="A216" s="444">
        <v>213</v>
      </c>
      <c r="B216" s="143">
        <v>8</v>
      </c>
      <c r="C216" s="143" t="s">
        <v>219</v>
      </c>
      <c r="D216" s="143">
        <v>2212</v>
      </c>
      <c r="E216" s="143" t="s">
        <v>176</v>
      </c>
      <c r="F216" s="497" t="s">
        <v>177</v>
      </c>
      <c r="G216" s="144">
        <v>195000</v>
      </c>
      <c r="H216" s="144">
        <v>250000</v>
      </c>
      <c r="I216" s="449"/>
      <c r="J216" s="144">
        <f t="shared" si="3"/>
        <v>55000</v>
      </c>
      <c r="K216" s="249" t="s">
        <v>718</v>
      </c>
    </row>
    <row r="217" spans="1:11" ht="12.6" customHeight="1" x14ac:dyDescent="0.25">
      <c r="A217" s="444">
        <v>214</v>
      </c>
      <c r="B217" s="145">
        <v>8</v>
      </c>
      <c r="C217" s="145" t="s">
        <v>219</v>
      </c>
      <c r="D217" s="145">
        <v>2212</v>
      </c>
      <c r="E217" s="145" t="s">
        <v>238</v>
      </c>
      <c r="F217" s="495" t="s">
        <v>239</v>
      </c>
      <c r="G217" s="146">
        <v>4000</v>
      </c>
      <c r="H217" s="146">
        <v>470000</v>
      </c>
      <c r="I217" s="449"/>
      <c r="J217" s="146">
        <f t="shared" si="3"/>
        <v>466000</v>
      </c>
      <c r="K217" s="245" t="s">
        <v>647</v>
      </c>
    </row>
    <row r="218" spans="1:11" ht="12.6" customHeight="1" x14ac:dyDescent="0.25">
      <c r="A218" s="444">
        <v>215</v>
      </c>
      <c r="B218" s="145">
        <v>8</v>
      </c>
      <c r="C218" s="145" t="s">
        <v>219</v>
      </c>
      <c r="D218" s="145">
        <v>2212</v>
      </c>
      <c r="E218" s="145" t="s">
        <v>183</v>
      </c>
      <c r="F218" s="495" t="s">
        <v>207</v>
      </c>
      <c r="G218" s="146">
        <v>90000</v>
      </c>
      <c r="H218" s="146">
        <v>90000</v>
      </c>
      <c r="I218" s="449"/>
      <c r="J218" s="146">
        <f t="shared" si="3"/>
        <v>0</v>
      </c>
      <c r="K218" s="245"/>
    </row>
    <row r="219" spans="1:11" ht="12.6" customHeight="1" x14ac:dyDescent="0.25">
      <c r="A219" s="444">
        <v>216</v>
      </c>
      <c r="B219" s="145">
        <v>8</v>
      </c>
      <c r="C219" s="145" t="s">
        <v>219</v>
      </c>
      <c r="D219" s="145">
        <v>2212</v>
      </c>
      <c r="E219" s="145" t="s">
        <v>68</v>
      </c>
      <c r="F219" s="495" t="s">
        <v>179</v>
      </c>
      <c r="G219" s="146">
        <v>450000</v>
      </c>
      <c r="H219" s="146">
        <v>450000</v>
      </c>
      <c r="I219" s="449"/>
      <c r="J219" s="146">
        <f t="shared" si="3"/>
        <v>0</v>
      </c>
      <c r="K219" s="245"/>
    </row>
    <row r="220" spans="1:11" ht="12.6" customHeight="1" x14ac:dyDescent="0.25">
      <c r="A220" s="444">
        <v>217</v>
      </c>
      <c r="B220" s="145">
        <v>8</v>
      </c>
      <c r="C220" s="145" t="s">
        <v>240</v>
      </c>
      <c r="D220" s="145">
        <v>2212</v>
      </c>
      <c r="E220" s="145" t="s">
        <v>68</v>
      </c>
      <c r="F220" s="495" t="s">
        <v>179</v>
      </c>
      <c r="G220" s="146">
        <v>8017000</v>
      </c>
      <c r="H220" s="146">
        <v>8898000</v>
      </c>
      <c r="I220" s="451"/>
      <c r="J220" s="146">
        <f t="shared" si="3"/>
        <v>881000</v>
      </c>
      <c r="K220" s="245"/>
    </row>
    <row r="221" spans="1:11" ht="12.6" customHeight="1" x14ac:dyDescent="0.25">
      <c r="A221" s="444">
        <v>218</v>
      </c>
      <c r="B221" s="145">
        <v>8</v>
      </c>
      <c r="C221" s="145" t="s">
        <v>241</v>
      </c>
      <c r="D221" s="145">
        <v>2212</v>
      </c>
      <c r="E221" s="145" t="s">
        <v>68</v>
      </c>
      <c r="F221" s="495" t="s">
        <v>242</v>
      </c>
      <c r="G221" s="146">
        <v>637000</v>
      </c>
      <c r="H221" s="146">
        <v>680000</v>
      </c>
      <c r="I221" s="451"/>
      <c r="J221" s="146">
        <f t="shared" si="3"/>
        <v>43000</v>
      </c>
      <c r="K221" s="245"/>
    </row>
    <row r="222" spans="1:11" ht="12.6" customHeight="1" x14ac:dyDescent="0.25">
      <c r="A222" s="444">
        <v>219</v>
      </c>
      <c r="B222" s="145">
        <v>8</v>
      </c>
      <c r="C222" s="145" t="s">
        <v>243</v>
      </c>
      <c r="D222" s="145">
        <v>2212</v>
      </c>
      <c r="E222" s="145" t="s">
        <v>68</v>
      </c>
      <c r="F222" s="495" t="s">
        <v>244</v>
      </c>
      <c r="G222" s="146">
        <v>200000</v>
      </c>
      <c r="H222" s="146">
        <v>248000</v>
      </c>
      <c r="I222" s="451"/>
      <c r="J222" s="146">
        <f t="shared" si="3"/>
        <v>48000</v>
      </c>
      <c r="K222" s="245"/>
    </row>
    <row r="223" spans="1:11" ht="12.6" customHeight="1" x14ac:dyDescent="0.25">
      <c r="A223" s="444">
        <v>220</v>
      </c>
      <c r="B223" s="145">
        <v>8</v>
      </c>
      <c r="C223" s="145" t="s">
        <v>245</v>
      </c>
      <c r="D223" s="145">
        <v>2212</v>
      </c>
      <c r="E223" s="145" t="s">
        <v>67</v>
      </c>
      <c r="F223" s="495" t="s">
        <v>246</v>
      </c>
      <c r="G223" s="146">
        <v>900000</v>
      </c>
      <c r="H223" s="146">
        <v>1000000</v>
      </c>
      <c r="I223" s="451"/>
      <c r="J223" s="146">
        <f t="shared" si="3"/>
        <v>100000</v>
      </c>
      <c r="K223" s="245"/>
    </row>
    <row r="224" spans="1:11" ht="12.6" customHeight="1" x14ac:dyDescent="0.25">
      <c r="A224" s="444">
        <v>221</v>
      </c>
      <c r="B224" s="145">
        <v>8</v>
      </c>
      <c r="C224" s="145" t="s">
        <v>247</v>
      </c>
      <c r="D224" s="145">
        <v>2212</v>
      </c>
      <c r="E224" s="145" t="s">
        <v>67</v>
      </c>
      <c r="F224" s="495" t="s">
        <v>248</v>
      </c>
      <c r="G224" s="146">
        <v>700000</v>
      </c>
      <c r="H224" s="146">
        <v>700000</v>
      </c>
      <c r="I224" s="449"/>
      <c r="J224" s="146">
        <f t="shared" si="3"/>
        <v>0</v>
      </c>
      <c r="K224" s="245"/>
    </row>
    <row r="225" spans="1:11" ht="12.6" customHeight="1" x14ac:dyDescent="0.25">
      <c r="A225" s="444">
        <v>222</v>
      </c>
      <c r="B225" s="147">
        <v>8</v>
      </c>
      <c r="C225" s="147"/>
      <c r="D225" s="147">
        <v>2212</v>
      </c>
      <c r="E225" s="148" t="s">
        <v>249</v>
      </c>
      <c r="F225" s="494"/>
      <c r="G225" s="149">
        <f>SUM(G216:G224)</f>
        <v>11193000</v>
      </c>
      <c r="H225" s="149">
        <f>SUM(H216:H224)</f>
        <v>12786000</v>
      </c>
      <c r="I225" s="450"/>
      <c r="J225" s="149">
        <f t="shared" si="3"/>
        <v>1593000</v>
      </c>
      <c r="K225" s="253"/>
    </row>
    <row r="226" spans="1:11" ht="12.6" customHeight="1" x14ac:dyDescent="0.25">
      <c r="A226" s="444">
        <v>223</v>
      </c>
      <c r="B226" s="145">
        <v>8</v>
      </c>
      <c r="C226" s="159">
        <v>3000000000045</v>
      </c>
      <c r="D226" s="145">
        <v>2219</v>
      </c>
      <c r="E226" s="145" t="s">
        <v>172</v>
      </c>
      <c r="F226" s="495" t="s">
        <v>173</v>
      </c>
      <c r="G226" s="146">
        <v>95000</v>
      </c>
      <c r="H226" s="146">
        <v>95000</v>
      </c>
      <c r="I226" s="449"/>
      <c r="J226" s="146">
        <f t="shared" si="3"/>
        <v>0</v>
      </c>
      <c r="K226" s="245"/>
    </row>
    <row r="227" spans="1:11" ht="12.6" customHeight="1" x14ac:dyDescent="0.25">
      <c r="A227" s="444">
        <v>224</v>
      </c>
      <c r="B227" s="145">
        <v>8</v>
      </c>
      <c r="C227" s="10" t="s">
        <v>1046</v>
      </c>
      <c r="D227" s="145">
        <v>2219</v>
      </c>
      <c r="E227" s="145">
        <v>5169</v>
      </c>
      <c r="F227" s="495" t="s">
        <v>709</v>
      </c>
      <c r="G227" s="58">
        <v>230000</v>
      </c>
      <c r="H227" s="58">
        <v>100000</v>
      </c>
      <c r="I227" s="445"/>
      <c r="J227" s="58">
        <f t="shared" si="3"/>
        <v>-130000</v>
      </c>
      <c r="K227" s="256" t="s">
        <v>710</v>
      </c>
    </row>
    <row r="228" spans="1:11" ht="12.6" customHeight="1" x14ac:dyDescent="0.25">
      <c r="A228" s="444">
        <v>225</v>
      </c>
      <c r="B228" s="145">
        <v>8</v>
      </c>
      <c r="C228" s="159">
        <v>3000000002045</v>
      </c>
      <c r="D228" s="145">
        <v>2219</v>
      </c>
      <c r="E228" s="145" t="s">
        <v>67</v>
      </c>
      <c r="F228" s="495" t="s">
        <v>250</v>
      </c>
      <c r="G228" s="146">
        <v>1328000</v>
      </c>
      <c r="H228" s="146">
        <v>1417000</v>
      </c>
      <c r="I228" s="451"/>
      <c r="J228" s="146">
        <f t="shared" si="3"/>
        <v>89000</v>
      </c>
      <c r="K228" s="245"/>
    </row>
    <row r="229" spans="1:11" ht="12.6" customHeight="1" x14ac:dyDescent="0.25">
      <c r="A229" s="444">
        <v>226</v>
      </c>
      <c r="B229" s="147">
        <v>8</v>
      </c>
      <c r="C229" s="147"/>
      <c r="D229" s="147">
        <v>2219</v>
      </c>
      <c r="E229" s="148" t="s">
        <v>251</v>
      </c>
      <c r="F229" s="494"/>
      <c r="G229" s="149">
        <f>SUM(G226:G228)</f>
        <v>1653000</v>
      </c>
      <c r="H229" s="149">
        <f>SUM(H226:H228)</f>
        <v>1612000</v>
      </c>
      <c r="I229" s="450"/>
      <c r="J229" s="149">
        <f t="shared" si="3"/>
        <v>-41000</v>
      </c>
      <c r="K229" s="253"/>
    </row>
    <row r="230" spans="1:11" ht="12.6" customHeight="1" x14ac:dyDescent="0.25">
      <c r="A230" s="444">
        <v>227</v>
      </c>
      <c r="B230" s="145">
        <v>8</v>
      </c>
      <c r="C230" s="145" t="s">
        <v>219</v>
      </c>
      <c r="D230" s="145">
        <v>2219</v>
      </c>
      <c r="E230" s="145" t="s">
        <v>183</v>
      </c>
      <c r="F230" s="495" t="s">
        <v>207</v>
      </c>
      <c r="G230" s="146">
        <v>90000</v>
      </c>
      <c r="H230" s="146">
        <v>90000</v>
      </c>
      <c r="I230" s="449"/>
      <c r="J230" s="146">
        <f t="shared" si="3"/>
        <v>0</v>
      </c>
      <c r="K230" s="245"/>
    </row>
    <row r="231" spans="1:11" ht="12.6" customHeight="1" x14ac:dyDescent="0.25">
      <c r="A231" s="444">
        <v>228</v>
      </c>
      <c r="B231" s="145">
        <v>8</v>
      </c>
      <c r="C231" s="145" t="s">
        <v>219</v>
      </c>
      <c r="D231" s="145">
        <v>2219</v>
      </c>
      <c r="E231" s="145" t="s">
        <v>68</v>
      </c>
      <c r="F231" s="495" t="s">
        <v>252</v>
      </c>
      <c r="G231" s="146">
        <v>200000</v>
      </c>
      <c r="H231" s="146">
        <v>200000</v>
      </c>
      <c r="I231" s="449"/>
      <c r="J231" s="146">
        <f t="shared" si="3"/>
        <v>0</v>
      </c>
      <c r="K231" s="245"/>
    </row>
    <row r="232" spans="1:11" ht="12.6" customHeight="1" x14ac:dyDescent="0.25">
      <c r="A232" s="444">
        <v>229</v>
      </c>
      <c r="B232" s="145">
        <v>8</v>
      </c>
      <c r="C232" s="145" t="s">
        <v>253</v>
      </c>
      <c r="D232" s="145">
        <v>2219</v>
      </c>
      <c r="E232" s="145" t="s">
        <v>68</v>
      </c>
      <c r="F232" s="495" t="s">
        <v>179</v>
      </c>
      <c r="G232" s="146">
        <v>5000000</v>
      </c>
      <c r="H232" s="146">
        <v>5443000</v>
      </c>
      <c r="I232" s="451"/>
      <c r="J232" s="146">
        <f t="shared" si="3"/>
        <v>443000</v>
      </c>
      <c r="K232" s="245"/>
    </row>
    <row r="233" spans="1:11" ht="12.6" customHeight="1" x14ac:dyDescent="0.25">
      <c r="A233" s="444">
        <v>230</v>
      </c>
      <c r="B233" s="145">
        <v>8</v>
      </c>
      <c r="C233" s="145" t="s">
        <v>254</v>
      </c>
      <c r="D233" s="145">
        <v>2219</v>
      </c>
      <c r="E233" s="145" t="s">
        <v>68</v>
      </c>
      <c r="F233" s="495" t="s">
        <v>252</v>
      </c>
      <c r="G233" s="146">
        <v>590000</v>
      </c>
      <c r="H233" s="146">
        <v>680000</v>
      </c>
      <c r="I233" s="451"/>
      <c r="J233" s="146">
        <f t="shared" si="3"/>
        <v>90000</v>
      </c>
      <c r="K233" s="245"/>
    </row>
    <row r="234" spans="1:11" ht="12.6" customHeight="1" x14ac:dyDescent="0.25">
      <c r="A234" s="444">
        <v>231</v>
      </c>
      <c r="B234" s="145">
        <v>8</v>
      </c>
      <c r="C234" s="145" t="s">
        <v>255</v>
      </c>
      <c r="D234" s="145">
        <v>2219</v>
      </c>
      <c r="E234" s="145" t="s">
        <v>68</v>
      </c>
      <c r="F234" s="495" t="s">
        <v>256</v>
      </c>
      <c r="G234" s="146">
        <v>1000000</v>
      </c>
      <c r="H234" s="146">
        <v>1334000</v>
      </c>
      <c r="I234" s="451"/>
      <c r="J234" s="146">
        <f t="shared" si="3"/>
        <v>334000</v>
      </c>
      <c r="K234" s="245"/>
    </row>
    <row r="235" spans="1:11" ht="12.6" customHeight="1" x14ac:dyDescent="0.25">
      <c r="A235" s="444">
        <v>232</v>
      </c>
      <c r="B235" s="145">
        <v>8</v>
      </c>
      <c r="C235" s="145" t="s">
        <v>257</v>
      </c>
      <c r="D235" s="145">
        <v>2219</v>
      </c>
      <c r="E235" s="145" t="s">
        <v>68</v>
      </c>
      <c r="F235" s="495" t="s">
        <v>258</v>
      </c>
      <c r="G235" s="146">
        <v>139000</v>
      </c>
      <c r="H235" s="146">
        <v>149000</v>
      </c>
      <c r="I235" s="451"/>
      <c r="J235" s="146">
        <f t="shared" si="3"/>
        <v>10000</v>
      </c>
      <c r="K235" s="245"/>
    </row>
    <row r="236" spans="1:11" ht="12.6" customHeight="1" thickBot="1" x14ac:dyDescent="0.3">
      <c r="A236" s="444">
        <v>233</v>
      </c>
      <c r="B236" s="151">
        <v>8</v>
      </c>
      <c r="C236" s="151"/>
      <c r="D236" s="151">
        <v>2219</v>
      </c>
      <c r="E236" s="152" t="s">
        <v>525</v>
      </c>
      <c r="F236" s="496"/>
      <c r="G236" s="153">
        <f>SUM(G230:G235)</f>
        <v>7019000</v>
      </c>
      <c r="H236" s="153">
        <f>SUM(H230:H235)</f>
        <v>7896000</v>
      </c>
      <c r="I236" s="450"/>
      <c r="J236" s="153">
        <f t="shared" si="3"/>
        <v>877000</v>
      </c>
      <c r="K236" s="254"/>
    </row>
    <row r="237" spans="1:11" ht="12.6" customHeight="1" thickBot="1" x14ac:dyDescent="0.3">
      <c r="A237" s="444">
        <v>234</v>
      </c>
      <c r="B237" s="106">
        <v>8</v>
      </c>
      <c r="C237" s="334"/>
      <c r="D237" s="463" t="s">
        <v>22</v>
      </c>
      <c r="E237" s="181"/>
      <c r="F237" s="463"/>
      <c r="G237" s="195">
        <f>SUM(G236+G229+G225)</f>
        <v>19865000</v>
      </c>
      <c r="H237" s="193">
        <f>SUM(H236+H229+H225)</f>
        <v>22294000</v>
      </c>
      <c r="I237" s="450"/>
      <c r="J237" s="195">
        <f t="shared" si="3"/>
        <v>2429000</v>
      </c>
      <c r="K237" s="290"/>
    </row>
    <row r="238" spans="1:11" ht="12.6" customHeight="1" x14ac:dyDescent="0.25">
      <c r="A238" s="444">
        <v>235</v>
      </c>
      <c r="B238" s="143">
        <v>9</v>
      </c>
      <c r="C238" s="143" t="s">
        <v>219</v>
      </c>
      <c r="D238" s="143">
        <v>2223</v>
      </c>
      <c r="E238" s="143" t="s">
        <v>65</v>
      </c>
      <c r="F238" s="497" t="s">
        <v>198</v>
      </c>
      <c r="G238" s="144">
        <v>95000</v>
      </c>
      <c r="H238" s="144">
        <v>95000</v>
      </c>
      <c r="I238" s="449"/>
      <c r="J238" s="144">
        <f t="shared" si="3"/>
        <v>0</v>
      </c>
      <c r="K238" s="249"/>
    </row>
    <row r="239" spans="1:11" ht="12.6" customHeight="1" x14ac:dyDescent="0.25">
      <c r="A239" s="444">
        <v>236</v>
      </c>
      <c r="B239" s="147">
        <v>9</v>
      </c>
      <c r="C239" s="147"/>
      <c r="D239" s="147">
        <v>2223</v>
      </c>
      <c r="E239" s="148" t="s">
        <v>259</v>
      </c>
      <c r="F239" s="494"/>
      <c r="G239" s="149">
        <f>G238</f>
        <v>95000</v>
      </c>
      <c r="H239" s="149">
        <f>H238</f>
        <v>95000</v>
      </c>
      <c r="I239" s="450"/>
      <c r="J239" s="149">
        <f t="shared" si="3"/>
        <v>0</v>
      </c>
      <c r="K239" s="253"/>
    </row>
    <row r="240" spans="1:11" ht="12.6" customHeight="1" x14ac:dyDescent="0.25">
      <c r="A240" s="444">
        <v>237</v>
      </c>
      <c r="B240" s="145">
        <v>9</v>
      </c>
      <c r="C240" s="145" t="s">
        <v>219</v>
      </c>
      <c r="D240" s="145">
        <v>2292</v>
      </c>
      <c r="E240" s="145" t="s">
        <v>183</v>
      </c>
      <c r="F240" s="495" t="s">
        <v>207</v>
      </c>
      <c r="G240" s="146">
        <v>95000</v>
      </c>
      <c r="H240" s="146">
        <v>95000</v>
      </c>
      <c r="I240" s="449"/>
      <c r="J240" s="146">
        <f t="shared" si="3"/>
        <v>0</v>
      </c>
      <c r="K240" s="245"/>
    </row>
    <row r="241" spans="1:11" s="167" customFormat="1" ht="12.6" customHeight="1" x14ac:dyDescent="0.25">
      <c r="A241" s="444">
        <v>238</v>
      </c>
      <c r="B241" s="165">
        <v>9</v>
      </c>
      <c r="C241" s="165" t="s">
        <v>219</v>
      </c>
      <c r="D241" s="165">
        <v>2292</v>
      </c>
      <c r="E241" s="165" t="s">
        <v>260</v>
      </c>
      <c r="F241" s="507" t="s">
        <v>720</v>
      </c>
      <c r="G241" s="166">
        <v>11280000</v>
      </c>
      <c r="H241" s="166">
        <v>11550000</v>
      </c>
      <c r="I241" s="428"/>
      <c r="J241" s="166">
        <f t="shared" si="3"/>
        <v>270000</v>
      </c>
      <c r="K241" s="247" t="s">
        <v>648</v>
      </c>
    </row>
    <row r="242" spans="1:11" ht="12.6" customHeight="1" x14ac:dyDescent="0.25">
      <c r="A242" s="444">
        <v>239</v>
      </c>
      <c r="B242" s="145">
        <v>9</v>
      </c>
      <c r="C242" s="159">
        <v>3000000000000</v>
      </c>
      <c r="D242" s="145">
        <v>2292</v>
      </c>
      <c r="E242" s="145">
        <v>5193</v>
      </c>
      <c r="F242" s="495" t="s">
        <v>722</v>
      </c>
      <c r="G242" s="168">
        <v>2500000</v>
      </c>
      <c r="H242" s="168">
        <v>2500000</v>
      </c>
      <c r="I242" s="449"/>
      <c r="J242" s="168">
        <f t="shared" si="3"/>
        <v>0</v>
      </c>
      <c r="K242" s="255"/>
    </row>
    <row r="243" spans="1:11" s="167" customFormat="1" ht="12.6" customHeight="1" x14ac:dyDescent="0.25">
      <c r="A243" s="444">
        <v>240</v>
      </c>
      <c r="B243" s="165">
        <v>9</v>
      </c>
      <c r="C243" s="165" t="s">
        <v>219</v>
      </c>
      <c r="D243" s="165">
        <v>2292</v>
      </c>
      <c r="E243" s="165" t="s">
        <v>260</v>
      </c>
      <c r="F243" s="507" t="s">
        <v>721</v>
      </c>
      <c r="G243" s="169">
        <v>2710000</v>
      </c>
      <c r="H243" s="169">
        <v>2850000</v>
      </c>
      <c r="I243" s="428"/>
      <c r="J243" s="169">
        <f t="shared" si="3"/>
        <v>140000</v>
      </c>
      <c r="K243" s="246" t="s">
        <v>719</v>
      </c>
    </row>
    <row r="244" spans="1:11" ht="12.6" customHeight="1" thickBot="1" x14ac:dyDescent="0.3">
      <c r="A244" s="444">
        <v>241</v>
      </c>
      <c r="B244" s="151">
        <v>9</v>
      </c>
      <c r="C244" s="151"/>
      <c r="D244" s="151">
        <v>2292</v>
      </c>
      <c r="E244" s="152" t="s">
        <v>261</v>
      </c>
      <c r="F244" s="496"/>
      <c r="G244" s="153">
        <f>SUM(G240:G243)</f>
        <v>16585000</v>
      </c>
      <c r="H244" s="153">
        <f>SUM(H240:H243)</f>
        <v>16995000</v>
      </c>
      <c r="I244" s="450"/>
      <c r="J244" s="153">
        <f t="shared" si="3"/>
        <v>410000</v>
      </c>
      <c r="K244" s="254"/>
    </row>
    <row r="245" spans="1:11" ht="12.6" customHeight="1" thickBot="1" x14ac:dyDescent="0.3">
      <c r="A245" s="444">
        <v>242</v>
      </c>
      <c r="B245" s="106">
        <v>9</v>
      </c>
      <c r="C245" s="334"/>
      <c r="D245" s="463" t="s">
        <v>23</v>
      </c>
      <c r="E245" s="181"/>
      <c r="F245" s="463"/>
      <c r="G245" s="195">
        <f>SUM(G244+G239)</f>
        <v>16680000</v>
      </c>
      <c r="H245" s="193">
        <f>SUM(H244+H239)</f>
        <v>17090000</v>
      </c>
      <c r="I245" s="450"/>
      <c r="J245" s="195">
        <f t="shared" si="3"/>
        <v>410000</v>
      </c>
      <c r="K245" s="290"/>
    </row>
    <row r="246" spans="1:11" ht="12.6" customHeight="1" x14ac:dyDescent="0.25">
      <c r="A246" s="444">
        <v>243</v>
      </c>
      <c r="B246" s="143">
        <v>10</v>
      </c>
      <c r="C246" s="161">
        <v>6000000003400</v>
      </c>
      <c r="D246" s="143">
        <v>2141</v>
      </c>
      <c r="E246" s="143" t="s">
        <v>76</v>
      </c>
      <c r="F246" s="497" t="s">
        <v>262</v>
      </c>
      <c r="G246" s="144">
        <v>15000</v>
      </c>
      <c r="H246" s="144">
        <v>15000</v>
      </c>
      <c r="I246" s="449"/>
      <c r="J246" s="144">
        <f t="shared" si="3"/>
        <v>0</v>
      </c>
      <c r="K246" s="249"/>
    </row>
    <row r="247" spans="1:11" ht="12.6" customHeight="1" x14ac:dyDescent="0.25">
      <c r="A247" s="444">
        <v>244</v>
      </c>
      <c r="B247" s="145">
        <v>10</v>
      </c>
      <c r="C247" s="145" t="s">
        <v>263</v>
      </c>
      <c r="D247" s="145">
        <v>2141</v>
      </c>
      <c r="E247" s="145" t="s">
        <v>74</v>
      </c>
      <c r="F247" s="495" t="s">
        <v>264</v>
      </c>
      <c r="G247" s="146">
        <v>75000</v>
      </c>
      <c r="H247" s="146">
        <v>75000</v>
      </c>
      <c r="I247" s="449"/>
      <c r="J247" s="146">
        <f t="shared" si="3"/>
        <v>0</v>
      </c>
      <c r="K247" s="245" t="s">
        <v>705</v>
      </c>
    </row>
    <row r="248" spans="1:11" ht="12.6" customHeight="1" x14ac:dyDescent="0.25">
      <c r="A248" s="444">
        <v>245</v>
      </c>
      <c r="B248" s="145">
        <v>10</v>
      </c>
      <c r="C248" s="145" t="s">
        <v>263</v>
      </c>
      <c r="D248" s="145">
        <v>2141</v>
      </c>
      <c r="E248" s="145" t="s">
        <v>65</v>
      </c>
      <c r="F248" s="495" t="s">
        <v>198</v>
      </c>
      <c r="G248" s="146">
        <v>15000</v>
      </c>
      <c r="H248" s="146">
        <v>0</v>
      </c>
      <c r="I248" s="449"/>
      <c r="J248" s="146">
        <f t="shared" si="3"/>
        <v>-15000</v>
      </c>
      <c r="K248" s="245"/>
    </row>
    <row r="249" spans="1:11" ht="12.6" customHeight="1" x14ac:dyDescent="0.25">
      <c r="A249" s="444">
        <v>246</v>
      </c>
      <c r="B249" s="145">
        <v>10</v>
      </c>
      <c r="C249" s="145" t="s">
        <v>265</v>
      </c>
      <c r="D249" s="145">
        <v>2141</v>
      </c>
      <c r="E249" s="145" t="s">
        <v>67</v>
      </c>
      <c r="F249" s="495" t="s">
        <v>208</v>
      </c>
      <c r="G249" s="146">
        <v>20000</v>
      </c>
      <c r="H249" s="146">
        <v>23000</v>
      </c>
      <c r="I249" s="451"/>
      <c r="J249" s="146">
        <f t="shared" si="3"/>
        <v>3000</v>
      </c>
      <c r="K249" s="245" t="s">
        <v>706</v>
      </c>
    </row>
    <row r="250" spans="1:11" ht="12.6" customHeight="1" x14ac:dyDescent="0.25">
      <c r="A250" s="444">
        <v>247</v>
      </c>
      <c r="B250" s="145">
        <v>10</v>
      </c>
      <c r="C250" s="145" t="s">
        <v>263</v>
      </c>
      <c r="D250" s="145">
        <v>2141</v>
      </c>
      <c r="E250" s="145" t="s">
        <v>67</v>
      </c>
      <c r="F250" s="495" t="s">
        <v>208</v>
      </c>
      <c r="G250" s="146">
        <v>25000</v>
      </c>
      <c r="H250" s="146">
        <v>30000</v>
      </c>
      <c r="I250" s="449"/>
      <c r="J250" s="146">
        <f t="shared" si="3"/>
        <v>5000</v>
      </c>
      <c r="K250" s="245" t="s">
        <v>712</v>
      </c>
    </row>
    <row r="251" spans="1:11" ht="12.6" customHeight="1" x14ac:dyDescent="0.25">
      <c r="A251" s="444">
        <v>248</v>
      </c>
      <c r="B251" s="147">
        <v>10</v>
      </c>
      <c r="C251" s="147"/>
      <c r="D251" s="145">
        <v>2141</v>
      </c>
      <c r="E251" s="148" t="s">
        <v>266</v>
      </c>
      <c r="F251" s="494"/>
      <c r="G251" s="149">
        <f>SUM(G246:G250)</f>
        <v>150000</v>
      </c>
      <c r="H251" s="149">
        <f>SUM(H246:H250)</f>
        <v>143000</v>
      </c>
      <c r="I251" s="450"/>
      <c r="J251" s="149">
        <f t="shared" si="3"/>
        <v>-7000</v>
      </c>
      <c r="K251" s="253"/>
    </row>
    <row r="252" spans="1:11" ht="12.6" customHeight="1" x14ac:dyDescent="0.25">
      <c r="A252" s="444">
        <v>249</v>
      </c>
      <c r="B252" s="145">
        <v>10</v>
      </c>
      <c r="C252" s="145" t="s">
        <v>267</v>
      </c>
      <c r="D252" s="157" t="s">
        <v>268</v>
      </c>
      <c r="E252" s="145" t="s">
        <v>67</v>
      </c>
      <c r="F252" s="495" t="s">
        <v>269</v>
      </c>
      <c r="G252" s="146">
        <v>200000</v>
      </c>
      <c r="H252" s="146">
        <v>200000</v>
      </c>
      <c r="I252" s="449"/>
      <c r="J252" s="146">
        <f t="shared" si="3"/>
        <v>0</v>
      </c>
      <c r="K252" s="245"/>
    </row>
    <row r="253" spans="1:11" ht="12.6" customHeight="1" x14ac:dyDescent="0.25">
      <c r="A253" s="444">
        <v>250</v>
      </c>
      <c r="B253" s="147">
        <v>10</v>
      </c>
      <c r="C253" s="147"/>
      <c r="D253" s="156" t="s">
        <v>268</v>
      </c>
      <c r="E253" s="148" t="s">
        <v>270</v>
      </c>
      <c r="F253" s="494"/>
      <c r="G253" s="149">
        <f>SUM(G252)</f>
        <v>200000</v>
      </c>
      <c r="H253" s="149">
        <f>SUM(H252)</f>
        <v>200000</v>
      </c>
      <c r="I253" s="450"/>
      <c r="J253" s="149">
        <f t="shared" si="3"/>
        <v>0</v>
      </c>
      <c r="K253" s="253"/>
    </row>
    <row r="254" spans="1:11" ht="12.6" customHeight="1" x14ac:dyDescent="0.25">
      <c r="A254" s="444">
        <v>251</v>
      </c>
      <c r="B254" s="145">
        <v>10</v>
      </c>
      <c r="C254" s="159">
        <v>3000000003400</v>
      </c>
      <c r="D254" s="145">
        <v>3631</v>
      </c>
      <c r="E254" s="145" t="s">
        <v>146</v>
      </c>
      <c r="F254" s="493" t="s">
        <v>271</v>
      </c>
      <c r="G254" s="146">
        <v>8921000</v>
      </c>
      <c r="H254" s="146">
        <v>9019000</v>
      </c>
      <c r="I254" s="451"/>
      <c r="J254" s="146">
        <f t="shared" si="3"/>
        <v>98000</v>
      </c>
      <c r="K254" s="245" t="s">
        <v>700</v>
      </c>
    </row>
    <row r="255" spans="1:11" ht="12.6" customHeight="1" x14ac:dyDescent="0.25">
      <c r="A255" s="444">
        <v>252</v>
      </c>
      <c r="B255" s="145">
        <v>30</v>
      </c>
      <c r="C255" s="145" t="s">
        <v>219</v>
      </c>
      <c r="D255" s="145">
        <v>3631</v>
      </c>
      <c r="E255" s="145">
        <v>5171</v>
      </c>
      <c r="F255" s="493" t="s">
        <v>657</v>
      </c>
      <c r="G255" s="146">
        <v>0</v>
      </c>
      <c r="H255" s="146">
        <v>50000</v>
      </c>
      <c r="I255" s="449"/>
      <c r="J255" s="146">
        <f t="shared" si="3"/>
        <v>50000</v>
      </c>
      <c r="K255" s="245" t="s">
        <v>681</v>
      </c>
    </row>
    <row r="256" spans="1:11" ht="12.6" customHeight="1" x14ac:dyDescent="0.25">
      <c r="A256" s="444">
        <v>253</v>
      </c>
      <c r="B256" s="147">
        <v>10</v>
      </c>
      <c r="C256" s="147"/>
      <c r="D256" s="147">
        <v>3631</v>
      </c>
      <c r="E256" s="148" t="s">
        <v>272</v>
      </c>
      <c r="F256" s="494"/>
      <c r="G256" s="149">
        <f>SUM(G254:G255)</f>
        <v>8921000</v>
      </c>
      <c r="H256" s="149">
        <f>SUM(H254:H255)</f>
        <v>9069000</v>
      </c>
      <c r="I256" s="450"/>
      <c r="J256" s="149">
        <f t="shared" si="3"/>
        <v>148000</v>
      </c>
      <c r="K256" s="253"/>
    </row>
    <row r="257" spans="1:11" ht="12.6" customHeight="1" x14ac:dyDescent="0.25">
      <c r="A257" s="444">
        <v>254</v>
      </c>
      <c r="B257" s="145">
        <v>10</v>
      </c>
      <c r="C257" s="145" t="s">
        <v>273</v>
      </c>
      <c r="D257" s="145">
        <v>3632</v>
      </c>
      <c r="E257" s="145" t="s">
        <v>67</v>
      </c>
      <c r="F257" s="495" t="s">
        <v>274</v>
      </c>
      <c r="G257" s="146">
        <v>432000</v>
      </c>
      <c r="H257" s="539">
        <v>461000</v>
      </c>
      <c r="I257" s="451"/>
      <c r="J257" s="146">
        <f t="shared" si="3"/>
        <v>29000</v>
      </c>
      <c r="K257" s="245"/>
    </row>
    <row r="258" spans="1:11" ht="12.6" customHeight="1" x14ac:dyDescent="0.25">
      <c r="A258" s="444">
        <v>255</v>
      </c>
      <c r="B258" s="145">
        <v>10</v>
      </c>
      <c r="C258" s="145" t="s">
        <v>273</v>
      </c>
      <c r="D258" s="145">
        <v>3632</v>
      </c>
      <c r="E258" s="145" t="s">
        <v>68</v>
      </c>
      <c r="F258" s="495" t="s">
        <v>275</v>
      </c>
      <c r="G258" s="146">
        <v>1426000</v>
      </c>
      <c r="H258" s="540">
        <v>1712000</v>
      </c>
      <c r="I258" s="451"/>
      <c r="J258" s="146">
        <f t="shared" si="3"/>
        <v>286000</v>
      </c>
      <c r="K258" s="245">
        <f>H258+H259+H260+H261+H263+H264+H265</f>
        <v>2806000</v>
      </c>
    </row>
    <row r="259" spans="1:11" ht="12.6" customHeight="1" x14ac:dyDescent="0.25">
      <c r="A259" s="444">
        <v>256</v>
      </c>
      <c r="B259" s="145">
        <v>10</v>
      </c>
      <c r="C259" s="145" t="s">
        <v>276</v>
      </c>
      <c r="D259" s="145">
        <v>3632</v>
      </c>
      <c r="E259" s="145">
        <v>5811</v>
      </c>
      <c r="F259" s="495" t="s">
        <v>813</v>
      </c>
      <c r="G259" s="146">
        <v>116000</v>
      </c>
      <c r="H259" s="539">
        <v>124000</v>
      </c>
      <c r="I259" s="451"/>
      <c r="J259" s="146">
        <f t="shared" si="3"/>
        <v>8000</v>
      </c>
      <c r="K259" s="245"/>
    </row>
    <row r="260" spans="1:11" ht="12.6" customHeight="1" x14ac:dyDescent="0.25">
      <c r="A260" s="444">
        <v>257</v>
      </c>
      <c r="B260" s="145">
        <v>10</v>
      </c>
      <c r="C260" s="145" t="s">
        <v>279</v>
      </c>
      <c r="D260" s="145">
        <v>3632</v>
      </c>
      <c r="E260" s="145" t="s">
        <v>68</v>
      </c>
      <c r="F260" s="495" t="s">
        <v>280</v>
      </c>
      <c r="G260" s="146">
        <v>116000</v>
      </c>
      <c r="H260" s="539">
        <v>124000</v>
      </c>
      <c r="I260" s="451"/>
      <c r="J260" s="146">
        <f t="shared" ref="J260:J323" si="4">H260-G260</f>
        <v>8000</v>
      </c>
      <c r="K260" s="245"/>
    </row>
    <row r="261" spans="1:11" ht="12.6" customHeight="1" x14ac:dyDescent="0.25">
      <c r="A261" s="444">
        <v>258</v>
      </c>
      <c r="B261" s="145">
        <v>10</v>
      </c>
      <c r="C261" s="145" t="s">
        <v>281</v>
      </c>
      <c r="D261" s="145">
        <v>3632</v>
      </c>
      <c r="E261" s="145" t="s">
        <v>68</v>
      </c>
      <c r="F261" s="495" t="s">
        <v>282</v>
      </c>
      <c r="G261" s="146">
        <v>208000</v>
      </c>
      <c r="H261" s="539">
        <v>222000</v>
      </c>
      <c r="I261" s="451"/>
      <c r="J261" s="146">
        <f t="shared" si="4"/>
        <v>14000</v>
      </c>
      <c r="K261" s="245"/>
    </row>
    <row r="262" spans="1:11" ht="12.6" customHeight="1" x14ac:dyDescent="0.25">
      <c r="A262" s="444">
        <v>259</v>
      </c>
      <c r="B262" s="145">
        <v>10</v>
      </c>
      <c r="C262" s="145" t="s">
        <v>219</v>
      </c>
      <c r="D262" s="145">
        <v>3632</v>
      </c>
      <c r="E262" s="145" t="s">
        <v>172</v>
      </c>
      <c r="F262" s="495" t="s">
        <v>173</v>
      </c>
      <c r="G262" s="146">
        <v>20000</v>
      </c>
      <c r="H262" s="146">
        <v>20000</v>
      </c>
      <c r="I262" s="449"/>
      <c r="J262" s="146">
        <f t="shared" si="4"/>
        <v>0</v>
      </c>
      <c r="K262" s="245"/>
    </row>
    <row r="263" spans="1:11" ht="12.6" customHeight="1" x14ac:dyDescent="0.25">
      <c r="A263" s="444">
        <v>260</v>
      </c>
      <c r="B263" s="145">
        <v>10</v>
      </c>
      <c r="C263" s="159">
        <v>3000000002011</v>
      </c>
      <c r="D263" s="145">
        <v>3632</v>
      </c>
      <c r="E263" s="145">
        <v>5169</v>
      </c>
      <c r="F263" s="495" t="s">
        <v>730</v>
      </c>
      <c r="G263" s="146">
        <v>228000</v>
      </c>
      <c r="H263" s="540">
        <v>228000</v>
      </c>
      <c r="I263" s="449"/>
      <c r="J263" s="146">
        <f t="shared" si="4"/>
        <v>0</v>
      </c>
      <c r="K263" s="245"/>
    </row>
    <row r="264" spans="1:11" ht="12.6" customHeight="1" x14ac:dyDescent="0.25">
      <c r="A264" s="444">
        <v>261</v>
      </c>
      <c r="B264" s="145">
        <v>10</v>
      </c>
      <c r="C264" s="145" t="s">
        <v>219</v>
      </c>
      <c r="D264" s="145">
        <v>3632</v>
      </c>
      <c r="E264" s="145">
        <v>5169</v>
      </c>
      <c r="F264" s="495" t="s">
        <v>283</v>
      </c>
      <c r="G264" s="146">
        <v>25000</v>
      </c>
      <c r="H264" s="146">
        <v>25000</v>
      </c>
      <c r="I264" s="449"/>
      <c r="J264" s="146">
        <f t="shared" si="4"/>
        <v>0</v>
      </c>
      <c r="K264" s="245"/>
    </row>
    <row r="265" spans="1:11" ht="12.6" customHeight="1" x14ac:dyDescent="0.25">
      <c r="A265" s="444">
        <v>262</v>
      </c>
      <c r="B265" s="145">
        <v>10</v>
      </c>
      <c r="C265" s="145" t="s">
        <v>245</v>
      </c>
      <c r="D265" s="145">
        <v>3632</v>
      </c>
      <c r="E265" s="145" t="s">
        <v>67</v>
      </c>
      <c r="F265" s="495" t="s">
        <v>284</v>
      </c>
      <c r="G265" s="146">
        <v>348000</v>
      </c>
      <c r="H265" s="146">
        <v>371000</v>
      </c>
      <c r="I265" s="451"/>
      <c r="J265" s="146">
        <f t="shared" si="4"/>
        <v>23000</v>
      </c>
      <c r="K265" s="245"/>
    </row>
    <row r="266" spans="1:11" ht="12.6" customHeight="1" x14ac:dyDescent="0.25">
      <c r="A266" s="444">
        <v>263</v>
      </c>
      <c r="B266" s="147">
        <v>10</v>
      </c>
      <c r="C266" s="147"/>
      <c r="D266" s="147">
        <v>3632</v>
      </c>
      <c r="E266" s="148" t="s">
        <v>25</v>
      </c>
      <c r="F266" s="494"/>
      <c r="G266" s="149">
        <f>SUM(G257:G265)</f>
        <v>2919000</v>
      </c>
      <c r="H266" s="149">
        <f>SUM(H257:H265)</f>
        <v>3287000</v>
      </c>
      <c r="I266" s="450"/>
      <c r="J266" s="149">
        <f t="shared" si="4"/>
        <v>368000</v>
      </c>
      <c r="K266" s="253"/>
    </row>
    <row r="267" spans="1:11" ht="12.6" customHeight="1" x14ac:dyDescent="0.25">
      <c r="A267" s="444">
        <v>264</v>
      </c>
      <c r="B267" s="145">
        <v>10</v>
      </c>
      <c r="C267" s="157" t="s">
        <v>581</v>
      </c>
      <c r="D267" s="145">
        <v>3635</v>
      </c>
      <c r="E267" s="145" t="s">
        <v>67</v>
      </c>
      <c r="F267" s="495" t="s">
        <v>286</v>
      </c>
      <c r="G267" s="146">
        <v>20000</v>
      </c>
      <c r="H267" s="146">
        <v>20000</v>
      </c>
      <c r="I267" s="449"/>
      <c r="J267" s="146">
        <f t="shared" si="4"/>
        <v>0</v>
      </c>
      <c r="K267" s="245" t="s">
        <v>711</v>
      </c>
    </row>
    <row r="268" spans="1:11" ht="12.6" customHeight="1" x14ac:dyDescent="0.25">
      <c r="A268" s="444">
        <v>265</v>
      </c>
      <c r="B268" s="145">
        <v>10</v>
      </c>
      <c r="C268" s="157" t="s">
        <v>285</v>
      </c>
      <c r="D268" s="145">
        <v>3635</v>
      </c>
      <c r="E268" s="14">
        <v>5169</v>
      </c>
      <c r="F268" s="495" t="s">
        <v>287</v>
      </c>
      <c r="G268" s="146">
        <v>450000</v>
      </c>
      <c r="H268" s="146">
        <v>450000</v>
      </c>
      <c r="I268" s="449"/>
      <c r="J268" s="146">
        <f t="shared" si="4"/>
        <v>0</v>
      </c>
      <c r="K268" s="245" t="s">
        <v>711</v>
      </c>
    </row>
    <row r="269" spans="1:11" ht="12.6" customHeight="1" x14ac:dyDescent="0.25">
      <c r="A269" s="444">
        <v>266</v>
      </c>
      <c r="B269" s="145">
        <v>10</v>
      </c>
      <c r="C269" s="145"/>
      <c r="D269" s="147">
        <v>3635</v>
      </c>
      <c r="E269" s="148" t="s">
        <v>288</v>
      </c>
      <c r="F269" s="494"/>
      <c r="G269" s="149">
        <f>SUM(G267:G268)</f>
        <v>470000</v>
      </c>
      <c r="H269" s="149">
        <f>SUM(H267:H268)</f>
        <v>470000</v>
      </c>
      <c r="I269" s="450"/>
      <c r="J269" s="149">
        <f t="shared" si="4"/>
        <v>0</v>
      </c>
      <c r="K269" s="253"/>
    </row>
    <row r="270" spans="1:11" ht="12.6" customHeight="1" x14ac:dyDescent="0.25">
      <c r="A270" s="444">
        <v>267</v>
      </c>
      <c r="B270" s="145">
        <v>10</v>
      </c>
      <c r="C270" s="157" t="s">
        <v>285</v>
      </c>
      <c r="D270" s="145">
        <v>3636</v>
      </c>
      <c r="E270" s="145">
        <v>5166</v>
      </c>
      <c r="F270" s="508" t="s">
        <v>607</v>
      </c>
      <c r="G270" s="146">
        <v>350000</v>
      </c>
      <c r="H270" s="146">
        <v>350000</v>
      </c>
      <c r="I270" s="449"/>
      <c r="J270" s="146">
        <f t="shared" si="4"/>
        <v>0</v>
      </c>
      <c r="K270" s="245"/>
    </row>
    <row r="271" spans="1:11" ht="12.6" customHeight="1" x14ac:dyDescent="0.25">
      <c r="A271" s="444">
        <v>268</v>
      </c>
      <c r="B271" s="145">
        <v>10</v>
      </c>
      <c r="C271" s="159">
        <v>1100000000000</v>
      </c>
      <c r="D271" s="145">
        <v>3636</v>
      </c>
      <c r="E271" s="145" t="s">
        <v>67</v>
      </c>
      <c r="F271" s="495" t="s">
        <v>291</v>
      </c>
      <c r="G271" s="146">
        <v>475000</v>
      </c>
      <c r="H271" s="146">
        <v>475000</v>
      </c>
      <c r="I271" s="449"/>
      <c r="J271" s="146">
        <f t="shared" si="4"/>
        <v>0</v>
      </c>
      <c r="K271" s="245"/>
    </row>
    <row r="272" spans="1:11" ht="12.6" customHeight="1" x14ac:dyDescent="0.25">
      <c r="A272" s="444">
        <v>269</v>
      </c>
      <c r="B272" s="145">
        <v>10</v>
      </c>
      <c r="C272" s="145"/>
      <c r="D272" s="147">
        <v>3636</v>
      </c>
      <c r="E272" s="148" t="s">
        <v>508</v>
      </c>
      <c r="F272" s="494"/>
      <c r="G272" s="149">
        <f>SUM(G270:G271)</f>
        <v>825000</v>
      </c>
      <c r="H272" s="149">
        <f>SUM(H270:H271)</f>
        <v>825000</v>
      </c>
      <c r="I272" s="450"/>
      <c r="J272" s="149">
        <f t="shared" si="4"/>
        <v>0</v>
      </c>
      <c r="K272" s="253"/>
    </row>
    <row r="273" spans="1:11" ht="12.6" customHeight="1" x14ac:dyDescent="0.25">
      <c r="A273" s="444">
        <v>270</v>
      </c>
      <c r="B273" s="145">
        <v>10</v>
      </c>
      <c r="C273" s="157" t="s">
        <v>509</v>
      </c>
      <c r="D273" s="145">
        <v>3349</v>
      </c>
      <c r="E273" s="145">
        <v>5168</v>
      </c>
      <c r="F273" s="495" t="s">
        <v>707</v>
      </c>
      <c r="G273" s="146">
        <v>101000</v>
      </c>
      <c r="H273" s="146">
        <v>110000</v>
      </c>
      <c r="I273" s="449"/>
      <c r="J273" s="146">
        <f t="shared" si="4"/>
        <v>9000</v>
      </c>
      <c r="K273" s="245" t="s">
        <v>642</v>
      </c>
    </row>
    <row r="274" spans="1:11" ht="12.6" customHeight="1" x14ac:dyDescent="0.25">
      <c r="A274" s="444">
        <v>271</v>
      </c>
      <c r="B274" s="145">
        <v>10</v>
      </c>
      <c r="C274" s="157" t="s">
        <v>509</v>
      </c>
      <c r="D274" s="145">
        <v>3636</v>
      </c>
      <c r="E274" s="145">
        <v>5169</v>
      </c>
      <c r="F274" s="508" t="s">
        <v>289</v>
      </c>
      <c r="G274" s="146">
        <v>400000</v>
      </c>
      <c r="H274" s="146">
        <v>400000</v>
      </c>
      <c r="I274" s="449"/>
      <c r="J274" s="146">
        <f t="shared" si="4"/>
        <v>0</v>
      </c>
      <c r="K274" s="245"/>
    </row>
    <row r="275" spans="1:11" ht="12.6" customHeight="1" x14ac:dyDescent="0.25">
      <c r="A275" s="444">
        <v>272</v>
      </c>
      <c r="B275" s="145">
        <v>10</v>
      </c>
      <c r="C275" s="157" t="s">
        <v>509</v>
      </c>
      <c r="D275" s="145">
        <v>3636</v>
      </c>
      <c r="E275" s="145">
        <v>5321</v>
      </c>
      <c r="F275" s="495" t="s">
        <v>290</v>
      </c>
      <c r="G275" s="146">
        <v>55000</v>
      </c>
      <c r="H275" s="146">
        <v>55000</v>
      </c>
      <c r="I275" s="449"/>
      <c r="J275" s="146">
        <f t="shared" si="4"/>
        <v>0</v>
      </c>
      <c r="K275" s="245"/>
    </row>
    <row r="276" spans="1:11" ht="12.6" customHeight="1" x14ac:dyDescent="0.25">
      <c r="A276" s="444">
        <v>273</v>
      </c>
      <c r="B276" s="145">
        <v>10</v>
      </c>
      <c r="C276" s="157" t="s">
        <v>509</v>
      </c>
      <c r="D276" s="145">
        <v>3636</v>
      </c>
      <c r="E276" s="145">
        <v>5166</v>
      </c>
      <c r="F276" s="495" t="s">
        <v>518</v>
      </c>
      <c r="G276" s="146">
        <v>100000</v>
      </c>
      <c r="H276" s="146">
        <v>100000</v>
      </c>
      <c r="I276" s="449"/>
      <c r="J276" s="146">
        <f t="shared" si="4"/>
        <v>0</v>
      </c>
      <c r="K276" s="245" t="s">
        <v>708</v>
      </c>
    </row>
    <row r="277" spans="1:11" ht="12.6" customHeight="1" x14ac:dyDescent="0.25">
      <c r="A277" s="444">
        <v>274</v>
      </c>
      <c r="B277" s="145">
        <v>10</v>
      </c>
      <c r="C277" s="145"/>
      <c r="D277" s="147">
        <v>3636</v>
      </c>
      <c r="E277" s="148" t="s">
        <v>526</v>
      </c>
      <c r="F277" s="494"/>
      <c r="G277" s="149">
        <f>SUM(G273:G276)</f>
        <v>656000</v>
      </c>
      <c r="H277" s="149">
        <f>SUM(H273:H276)</f>
        <v>665000</v>
      </c>
      <c r="I277" s="450"/>
      <c r="J277" s="149">
        <f t="shared" si="4"/>
        <v>9000</v>
      </c>
      <c r="K277" s="253"/>
    </row>
    <row r="278" spans="1:11" ht="12.6" customHeight="1" x14ac:dyDescent="0.25">
      <c r="A278" s="444">
        <v>275</v>
      </c>
      <c r="B278" s="145">
        <v>10</v>
      </c>
      <c r="C278" s="145" t="s">
        <v>292</v>
      </c>
      <c r="D278" s="145">
        <v>3639</v>
      </c>
      <c r="E278" s="145">
        <v>5021</v>
      </c>
      <c r="F278" s="495" t="s">
        <v>293</v>
      </c>
      <c r="G278" s="146">
        <v>20000</v>
      </c>
      <c r="H278" s="146">
        <v>20000</v>
      </c>
      <c r="I278" s="449"/>
      <c r="J278" s="146">
        <f t="shared" si="4"/>
        <v>0</v>
      </c>
      <c r="K278" s="245"/>
    </row>
    <row r="279" spans="1:11" ht="12.6" customHeight="1" x14ac:dyDescent="0.25">
      <c r="A279" s="444">
        <v>276</v>
      </c>
      <c r="B279" s="145">
        <v>10</v>
      </c>
      <c r="C279" s="159">
        <v>1000000000000</v>
      </c>
      <c r="D279" s="145">
        <v>3639</v>
      </c>
      <c r="E279" s="145">
        <v>5169</v>
      </c>
      <c r="F279" s="495" t="s">
        <v>521</v>
      </c>
      <c r="G279" s="146">
        <v>285000</v>
      </c>
      <c r="H279" s="146">
        <v>285000</v>
      </c>
      <c r="I279" s="449"/>
      <c r="J279" s="146">
        <f t="shared" si="4"/>
        <v>0</v>
      </c>
      <c r="K279" s="245"/>
    </row>
    <row r="280" spans="1:11" ht="12.6" customHeight="1" x14ac:dyDescent="0.25">
      <c r="A280" s="444">
        <v>277</v>
      </c>
      <c r="B280" s="145">
        <v>10</v>
      </c>
      <c r="C280" s="145" t="s">
        <v>292</v>
      </c>
      <c r="D280" s="145">
        <v>3639</v>
      </c>
      <c r="E280" s="145" t="s">
        <v>183</v>
      </c>
      <c r="F280" s="495" t="s">
        <v>207</v>
      </c>
      <c r="G280" s="146">
        <v>45000</v>
      </c>
      <c r="H280" s="146">
        <v>45000</v>
      </c>
      <c r="I280" s="449"/>
      <c r="J280" s="146">
        <f t="shared" si="4"/>
        <v>0</v>
      </c>
      <c r="K280" s="245"/>
    </row>
    <row r="281" spans="1:11" ht="12.6" customHeight="1" x14ac:dyDescent="0.25">
      <c r="A281" s="444">
        <v>278</v>
      </c>
      <c r="B281" s="147">
        <v>10</v>
      </c>
      <c r="C281" s="147"/>
      <c r="D281" s="147">
        <v>3639</v>
      </c>
      <c r="E281" s="148" t="s">
        <v>510</v>
      </c>
      <c r="F281" s="494"/>
      <c r="G281" s="149">
        <f>SUM(G278:G280)</f>
        <v>350000</v>
      </c>
      <c r="H281" s="149">
        <f>SUM(H278:H280)</f>
        <v>350000</v>
      </c>
      <c r="I281" s="450"/>
      <c r="J281" s="149">
        <f t="shared" si="4"/>
        <v>0</v>
      </c>
      <c r="K281" s="253"/>
    </row>
    <row r="282" spans="1:11" ht="12.6" customHeight="1" x14ac:dyDescent="0.25">
      <c r="A282" s="444">
        <v>279</v>
      </c>
      <c r="B282" s="145">
        <v>10</v>
      </c>
      <c r="C282" s="145" t="s">
        <v>219</v>
      </c>
      <c r="D282" s="145">
        <v>3699</v>
      </c>
      <c r="E282" s="145" t="s">
        <v>68</v>
      </c>
      <c r="F282" s="495" t="s">
        <v>294</v>
      </c>
      <c r="G282" s="146">
        <v>19000</v>
      </c>
      <c r="H282" s="146">
        <v>19000</v>
      </c>
      <c r="I282" s="449"/>
      <c r="J282" s="146">
        <f t="shared" si="4"/>
        <v>0</v>
      </c>
      <c r="K282" s="245"/>
    </row>
    <row r="283" spans="1:11" ht="12.6" customHeight="1" x14ac:dyDescent="0.25">
      <c r="A283" s="444">
        <v>280</v>
      </c>
      <c r="B283" s="145">
        <v>10</v>
      </c>
      <c r="C283" s="145" t="s">
        <v>295</v>
      </c>
      <c r="D283" s="145">
        <v>3699</v>
      </c>
      <c r="E283" s="145" t="s">
        <v>68</v>
      </c>
      <c r="F283" s="495" t="s">
        <v>296</v>
      </c>
      <c r="G283" s="146">
        <v>209000</v>
      </c>
      <c r="H283" s="146">
        <v>223000</v>
      </c>
      <c r="I283" s="451"/>
      <c r="J283" s="146">
        <f t="shared" si="4"/>
        <v>14000</v>
      </c>
      <c r="K283" s="245"/>
    </row>
    <row r="284" spans="1:11" ht="12.6" customHeight="1" x14ac:dyDescent="0.25">
      <c r="A284" s="444">
        <v>281</v>
      </c>
      <c r="B284" s="145">
        <v>10</v>
      </c>
      <c r="C284" s="145" t="s">
        <v>297</v>
      </c>
      <c r="D284" s="145">
        <v>3699</v>
      </c>
      <c r="E284" s="145" t="s">
        <v>67</v>
      </c>
      <c r="F284" s="495" t="s">
        <v>298</v>
      </c>
      <c r="G284" s="146">
        <v>116000</v>
      </c>
      <c r="H284" s="146">
        <v>124000</v>
      </c>
      <c r="I284" s="451"/>
      <c r="J284" s="146">
        <f t="shared" si="4"/>
        <v>8000</v>
      </c>
      <c r="K284" s="245"/>
    </row>
    <row r="285" spans="1:11" ht="12.6" customHeight="1" x14ac:dyDescent="0.25">
      <c r="A285" s="444">
        <v>282</v>
      </c>
      <c r="B285" s="145">
        <v>10</v>
      </c>
      <c r="C285" s="145" t="s">
        <v>297</v>
      </c>
      <c r="D285" s="145">
        <v>3699</v>
      </c>
      <c r="E285" s="145" t="s">
        <v>68</v>
      </c>
      <c r="F285" s="495" t="s">
        <v>299</v>
      </c>
      <c r="G285" s="146">
        <v>1040000</v>
      </c>
      <c r="H285" s="146">
        <v>1412000</v>
      </c>
      <c r="I285" s="451"/>
      <c r="J285" s="146">
        <f t="shared" si="4"/>
        <v>372000</v>
      </c>
      <c r="K285" s="230" t="s">
        <v>682</v>
      </c>
    </row>
    <row r="286" spans="1:11" ht="12.6" customHeight="1" x14ac:dyDescent="0.25">
      <c r="A286" s="444">
        <v>283</v>
      </c>
      <c r="B286" s="145">
        <v>10</v>
      </c>
      <c r="C286" s="159">
        <v>3000000002008</v>
      </c>
      <c r="D286" s="145">
        <v>3699</v>
      </c>
      <c r="E286" s="145">
        <v>5137</v>
      </c>
      <c r="F286" s="495" t="s">
        <v>300</v>
      </c>
      <c r="G286" s="146">
        <v>260000</v>
      </c>
      <c r="H286" s="146">
        <v>360000</v>
      </c>
      <c r="I286" s="451"/>
      <c r="J286" s="146">
        <f t="shared" si="4"/>
        <v>100000</v>
      </c>
      <c r="K286" s="245"/>
    </row>
    <row r="287" spans="1:11" ht="12.6" customHeight="1" x14ac:dyDescent="0.25">
      <c r="A287" s="444">
        <v>284</v>
      </c>
      <c r="B287" s="147">
        <v>10</v>
      </c>
      <c r="C287" s="147"/>
      <c r="D287" s="147">
        <v>3699</v>
      </c>
      <c r="E287" s="148" t="s">
        <v>506</v>
      </c>
      <c r="F287" s="494"/>
      <c r="G287" s="149">
        <f>SUM(G282:G286)</f>
        <v>1644000</v>
      </c>
      <c r="H287" s="149">
        <f>SUM(H282:H286)</f>
        <v>2138000</v>
      </c>
      <c r="I287" s="450"/>
      <c r="J287" s="149">
        <f t="shared" si="4"/>
        <v>494000</v>
      </c>
      <c r="K287" s="253"/>
    </row>
    <row r="288" spans="1:11" ht="12.6" customHeight="1" x14ac:dyDescent="0.25">
      <c r="A288" s="444">
        <v>285</v>
      </c>
      <c r="B288" s="145">
        <v>10</v>
      </c>
      <c r="C288" s="145" t="s">
        <v>219</v>
      </c>
      <c r="D288" s="145">
        <v>3745</v>
      </c>
      <c r="E288" s="145" t="s">
        <v>74</v>
      </c>
      <c r="F288" s="493" t="s">
        <v>537</v>
      </c>
      <c r="G288" s="146">
        <v>5000</v>
      </c>
      <c r="H288" s="146">
        <v>5000</v>
      </c>
      <c r="I288" s="449"/>
      <c r="J288" s="146">
        <f t="shared" si="4"/>
        <v>0</v>
      </c>
      <c r="K288" s="245"/>
    </row>
    <row r="289" spans="1:11" ht="12.6" customHeight="1" x14ac:dyDescent="0.25">
      <c r="A289" s="444">
        <v>286</v>
      </c>
      <c r="B289" s="145">
        <v>10</v>
      </c>
      <c r="C289" s="145" t="s">
        <v>219</v>
      </c>
      <c r="D289" s="145">
        <v>3745</v>
      </c>
      <c r="E289" s="145" t="s">
        <v>68</v>
      </c>
      <c r="F289" s="495" t="s">
        <v>179</v>
      </c>
      <c r="G289" s="146">
        <v>143000</v>
      </c>
      <c r="H289" s="146">
        <v>143000</v>
      </c>
      <c r="I289" s="449"/>
      <c r="J289" s="146">
        <f t="shared" si="4"/>
        <v>0</v>
      </c>
      <c r="K289" s="245"/>
    </row>
    <row r="290" spans="1:11" ht="12.6" customHeight="1" x14ac:dyDescent="0.25">
      <c r="A290" s="444">
        <v>287</v>
      </c>
      <c r="B290" s="145">
        <v>10</v>
      </c>
      <c r="C290" s="145" t="s">
        <v>245</v>
      </c>
      <c r="D290" s="145">
        <v>3745</v>
      </c>
      <c r="E290" s="145" t="s">
        <v>67</v>
      </c>
      <c r="F290" s="495" t="s">
        <v>301</v>
      </c>
      <c r="G290" s="146">
        <v>113000</v>
      </c>
      <c r="H290" s="146">
        <v>100000</v>
      </c>
      <c r="I290" s="451"/>
      <c r="J290" s="146">
        <f t="shared" si="4"/>
        <v>-13000</v>
      </c>
      <c r="K290" s="245"/>
    </row>
    <row r="291" spans="1:11" ht="12.6" customHeight="1" x14ac:dyDescent="0.25">
      <c r="A291" s="444">
        <v>288</v>
      </c>
      <c r="B291" s="145">
        <v>10</v>
      </c>
      <c r="C291" s="145" t="s">
        <v>302</v>
      </c>
      <c r="D291" s="145">
        <v>3745</v>
      </c>
      <c r="E291" s="145" t="s">
        <v>68</v>
      </c>
      <c r="F291" s="504" t="s">
        <v>303</v>
      </c>
      <c r="G291" s="146">
        <v>9350000</v>
      </c>
      <c r="H291" s="146">
        <v>9717000</v>
      </c>
      <c r="I291" s="451"/>
      <c r="J291" s="146">
        <f t="shared" si="4"/>
        <v>367000</v>
      </c>
      <c r="K291" s="245"/>
    </row>
    <row r="292" spans="1:11" ht="12.6" customHeight="1" x14ac:dyDescent="0.25">
      <c r="A292" s="444">
        <v>289</v>
      </c>
      <c r="B292" s="145">
        <v>10</v>
      </c>
      <c r="C292" s="10" t="s">
        <v>1046</v>
      </c>
      <c r="D292" s="145">
        <v>3745</v>
      </c>
      <c r="E292" s="145">
        <v>5171</v>
      </c>
      <c r="F292" s="504" t="s">
        <v>608</v>
      </c>
      <c r="G292" s="146">
        <v>45000</v>
      </c>
      <c r="H292" s="146">
        <v>48000</v>
      </c>
      <c r="I292" s="451"/>
      <c r="J292" s="146">
        <f t="shared" si="4"/>
        <v>3000</v>
      </c>
      <c r="K292" s="245"/>
    </row>
    <row r="293" spans="1:11" ht="12.6" customHeight="1" x14ac:dyDescent="0.25">
      <c r="A293" s="444">
        <v>290</v>
      </c>
      <c r="B293" s="145">
        <v>10</v>
      </c>
      <c r="C293" s="145" t="s">
        <v>304</v>
      </c>
      <c r="D293" s="145">
        <v>3745</v>
      </c>
      <c r="E293" s="145" t="s">
        <v>68</v>
      </c>
      <c r="F293" s="504" t="s">
        <v>305</v>
      </c>
      <c r="G293" s="146">
        <v>267000</v>
      </c>
      <c r="H293" s="146">
        <v>267000</v>
      </c>
      <c r="I293" s="451"/>
      <c r="J293" s="146">
        <f t="shared" si="4"/>
        <v>0</v>
      </c>
      <c r="K293" s="245"/>
    </row>
    <row r="294" spans="1:11" ht="12.6" customHeight="1" x14ac:dyDescent="0.25">
      <c r="A294" s="444">
        <v>291</v>
      </c>
      <c r="B294" s="145">
        <v>10</v>
      </c>
      <c r="C294" s="159">
        <v>3000000002032</v>
      </c>
      <c r="D294" s="145">
        <v>3745</v>
      </c>
      <c r="E294" s="145">
        <v>5171</v>
      </c>
      <c r="F294" s="504" t="s">
        <v>306</v>
      </c>
      <c r="G294" s="146">
        <v>324000</v>
      </c>
      <c r="H294" s="146">
        <v>346000</v>
      </c>
      <c r="I294" s="451"/>
      <c r="J294" s="146">
        <f t="shared" si="4"/>
        <v>22000</v>
      </c>
      <c r="K294" s="245"/>
    </row>
    <row r="295" spans="1:11" ht="12.6" customHeight="1" x14ac:dyDescent="0.25">
      <c r="A295" s="444">
        <v>292</v>
      </c>
      <c r="B295" s="147">
        <v>10</v>
      </c>
      <c r="C295" s="147"/>
      <c r="D295" s="147">
        <v>3745</v>
      </c>
      <c r="E295" s="148" t="s">
        <v>307</v>
      </c>
      <c r="F295" s="494"/>
      <c r="G295" s="149">
        <f>SUM(G288:G294)</f>
        <v>10247000</v>
      </c>
      <c r="H295" s="149">
        <f>SUM(H288:H294)</f>
        <v>10626000</v>
      </c>
      <c r="I295" s="450"/>
      <c r="J295" s="149">
        <f t="shared" si="4"/>
        <v>379000</v>
      </c>
      <c r="K295" s="253"/>
    </row>
    <row r="296" spans="1:11" ht="12.6" customHeight="1" x14ac:dyDescent="0.25">
      <c r="A296" s="444">
        <v>293</v>
      </c>
      <c r="B296" s="145">
        <v>10</v>
      </c>
      <c r="C296" s="145" t="s">
        <v>308</v>
      </c>
      <c r="D296" s="145">
        <v>3745</v>
      </c>
      <c r="E296" s="145" t="s">
        <v>172</v>
      </c>
      <c r="F296" s="495" t="s">
        <v>173</v>
      </c>
      <c r="G296" s="146">
        <v>50000</v>
      </c>
      <c r="H296" s="146">
        <v>50000</v>
      </c>
      <c r="I296" s="449"/>
      <c r="J296" s="146">
        <f t="shared" si="4"/>
        <v>0</v>
      </c>
      <c r="K296" s="245"/>
    </row>
    <row r="297" spans="1:11" ht="12.6" customHeight="1" x14ac:dyDescent="0.25">
      <c r="A297" s="444">
        <v>294</v>
      </c>
      <c r="B297" s="145">
        <v>10</v>
      </c>
      <c r="C297" s="145" t="s">
        <v>308</v>
      </c>
      <c r="D297" s="145">
        <v>3745</v>
      </c>
      <c r="E297" s="145" t="s">
        <v>176</v>
      </c>
      <c r="F297" s="495" t="s">
        <v>177</v>
      </c>
      <c r="G297" s="146">
        <v>35000</v>
      </c>
      <c r="H297" s="146">
        <v>35000</v>
      </c>
      <c r="I297" s="449"/>
      <c r="J297" s="146">
        <f t="shared" si="4"/>
        <v>0</v>
      </c>
      <c r="K297" s="245"/>
    </row>
    <row r="298" spans="1:11" ht="12.6" customHeight="1" x14ac:dyDescent="0.25">
      <c r="A298" s="444">
        <v>295</v>
      </c>
      <c r="B298" s="145">
        <v>10</v>
      </c>
      <c r="C298" s="145" t="s">
        <v>308</v>
      </c>
      <c r="D298" s="145">
        <v>3745</v>
      </c>
      <c r="E298" s="145" t="s">
        <v>68</v>
      </c>
      <c r="F298" s="495" t="s">
        <v>179</v>
      </c>
      <c r="G298" s="146">
        <v>811000</v>
      </c>
      <c r="H298" s="146">
        <v>811000</v>
      </c>
      <c r="I298" s="449"/>
      <c r="J298" s="146">
        <f t="shared" si="4"/>
        <v>0</v>
      </c>
      <c r="K298" s="245"/>
    </row>
    <row r="299" spans="1:11" ht="12.6" customHeight="1" x14ac:dyDescent="0.25">
      <c r="A299" s="444">
        <v>296</v>
      </c>
      <c r="B299" s="147">
        <v>10</v>
      </c>
      <c r="C299" s="147"/>
      <c r="D299" s="147">
        <v>3745</v>
      </c>
      <c r="E299" s="148" t="s">
        <v>538</v>
      </c>
      <c r="F299" s="494"/>
      <c r="G299" s="149">
        <f>SUM(G296:G298)</f>
        <v>896000</v>
      </c>
      <c r="H299" s="149">
        <f>SUM(H296:H298)</f>
        <v>896000</v>
      </c>
      <c r="I299" s="450"/>
      <c r="J299" s="149">
        <f t="shared" si="4"/>
        <v>0</v>
      </c>
      <c r="K299" s="253"/>
    </row>
    <row r="300" spans="1:11" ht="12.6" customHeight="1" x14ac:dyDescent="0.25">
      <c r="A300" s="444">
        <v>297</v>
      </c>
      <c r="B300" s="145">
        <v>10</v>
      </c>
      <c r="C300" s="159">
        <v>3000000002042</v>
      </c>
      <c r="D300" s="145">
        <v>3745</v>
      </c>
      <c r="E300" s="145" t="s">
        <v>172</v>
      </c>
      <c r="F300" s="495" t="s">
        <v>173</v>
      </c>
      <c r="G300" s="146">
        <v>25000</v>
      </c>
      <c r="H300" s="146">
        <v>25000</v>
      </c>
      <c r="I300" s="449"/>
      <c r="J300" s="146">
        <f t="shared" si="4"/>
        <v>0</v>
      </c>
      <c r="K300" s="245"/>
    </row>
    <row r="301" spans="1:11" ht="12.6" customHeight="1" x14ac:dyDescent="0.25">
      <c r="A301" s="444">
        <v>298</v>
      </c>
      <c r="B301" s="145">
        <v>10</v>
      </c>
      <c r="C301" s="159" t="s">
        <v>309</v>
      </c>
      <c r="D301" s="145">
        <v>3745</v>
      </c>
      <c r="E301" s="145" t="s">
        <v>176</v>
      </c>
      <c r="F301" s="495" t="s">
        <v>177</v>
      </c>
      <c r="G301" s="146">
        <v>18000</v>
      </c>
      <c r="H301" s="146">
        <v>18000</v>
      </c>
      <c r="I301" s="449"/>
      <c r="J301" s="146">
        <f t="shared" si="4"/>
        <v>0</v>
      </c>
      <c r="K301" s="245"/>
    </row>
    <row r="302" spans="1:11" ht="12.6" customHeight="1" x14ac:dyDescent="0.25">
      <c r="A302" s="444">
        <v>299</v>
      </c>
      <c r="B302" s="145">
        <v>10</v>
      </c>
      <c r="C302" s="145" t="s">
        <v>309</v>
      </c>
      <c r="D302" s="145">
        <v>3745</v>
      </c>
      <c r="E302" s="145" t="s">
        <v>68</v>
      </c>
      <c r="F302" s="495" t="s">
        <v>179</v>
      </c>
      <c r="G302" s="146">
        <v>644000</v>
      </c>
      <c r="H302" s="146">
        <v>687000</v>
      </c>
      <c r="I302" s="451"/>
      <c r="J302" s="146">
        <f t="shared" si="4"/>
        <v>43000</v>
      </c>
      <c r="K302" s="245"/>
    </row>
    <row r="303" spans="1:11" ht="12.6" customHeight="1" x14ac:dyDescent="0.25">
      <c r="A303" s="444">
        <v>300</v>
      </c>
      <c r="B303" s="147">
        <v>10</v>
      </c>
      <c r="C303" s="147"/>
      <c r="D303" s="147">
        <v>3745</v>
      </c>
      <c r="E303" s="148" t="s">
        <v>310</v>
      </c>
      <c r="F303" s="494"/>
      <c r="G303" s="149">
        <f>SUM(G300:G302)</f>
        <v>687000</v>
      </c>
      <c r="H303" s="149">
        <f>SUM(H300:H302)</f>
        <v>730000</v>
      </c>
      <c r="I303" s="450"/>
      <c r="J303" s="149">
        <f t="shared" si="4"/>
        <v>43000</v>
      </c>
      <c r="K303" s="253"/>
    </row>
    <row r="304" spans="1:11" ht="12.6" customHeight="1" thickBot="1" x14ac:dyDescent="0.3">
      <c r="A304" s="444">
        <v>301</v>
      </c>
      <c r="B304" s="151">
        <v>10</v>
      </c>
      <c r="C304" s="151"/>
      <c r="D304" s="151">
        <v>3745</v>
      </c>
      <c r="E304" s="152" t="s">
        <v>311</v>
      </c>
      <c r="F304" s="496"/>
      <c r="G304" s="153">
        <f>G295+G299+G303</f>
        <v>11830000</v>
      </c>
      <c r="H304" s="153">
        <f>H295+H299+H303</f>
        <v>12252000</v>
      </c>
      <c r="I304" s="450"/>
      <c r="J304" s="153">
        <f t="shared" si="4"/>
        <v>422000</v>
      </c>
      <c r="K304" s="254"/>
    </row>
    <row r="305" spans="1:11" ht="12.6" customHeight="1" thickBot="1" x14ac:dyDescent="0.3">
      <c r="A305" s="444">
        <v>302</v>
      </c>
      <c r="B305" s="106">
        <v>10</v>
      </c>
      <c r="C305" s="467"/>
      <c r="D305" s="463" t="s">
        <v>26</v>
      </c>
      <c r="E305" s="463"/>
      <c r="F305" s="463"/>
      <c r="G305" s="195">
        <f>SUM(G304+G287+G281+G277+G272+G269+G266+G256+G253+G251)</f>
        <v>27965000</v>
      </c>
      <c r="H305" s="193">
        <f>SUM(H304+H287+H281+H277+H272+H269+H266+H256+H253+H251)</f>
        <v>29399000</v>
      </c>
      <c r="I305" s="450"/>
      <c r="J305" s="195">
        <f t="shared" si="4"/>
        <v>1434000</v>
      </c>
      <c r="K305" s="290"/>
    </row>
    <row r="306" spans="1:11" ht="12.6" customHeight="1" x14ac:dyDescent="0.25">
      <c r="A306" s="444">
        <v>303</v>
      </c>
      <c r="B306" s="143">
        <v>11</v>
      </c>
      <c r="C306" s="143" t="s">
        <v>312</v>
      </c>
      <c r="D306" s="143">
        <v>3722</v>
      </c>
      <c r="E306" s="143" t="s">
        <v>67</v>
      </c>
      <c r="F306" s="497" t="s">
        <v>313</v>
      </c>
      <c r="G306" s="144">
        <v>609000</v>
      </c>
      <c r="H306" s="144">
        <v>650000</v>
      </c>
      <c r="I306" s="451"/>
      <c r="J306" s="144">
        <f t="shared" si="4"/>
        <v>41000</v>
      </c>
      <c r="K306" s="249"/>
    </row>
    <row r="307" spans="1:11" ht="12.6" customHeight="1" x14ac:dyDescent="0.25">
      <c r="A307" s="444">
        <v>304</v>
      </c>
      <c r="B307" s="145">
        <v>11</v>
      </c>
      <c r="C307" s="145" t="s">
        <v>314</v>
      </c>
      <c r="D307" s="145">
        <v>3722</v>
      </c>
      <c r="E307" s="145" t="s">
        <v>67</v>
      </c>
      <c r="F307" s="495" t="s">
        <v>315</v>
      </c>
      <c r="G307" s="146">
        <v>12242000</v>
      </c>
      <c r="H307" s="146">
        <v>13058000</v>
      </c>
      <c r="I307" s="451"/>
      <c r="J307" s="146">
        <f t="shared" si="4"/>
        <v>816000</v>
      </c>
      <c r="K307" s="245"/>
    </row>
    <row r="308" spans="1:11" ht="12.6" customHeight="1" x14ac:dyDescent="0.25">
      <c r="A308" s="444">
        <v>305</v>
      </c>
      <c r="B308" s="145">
        <v>11</v>
      </c>
      <c r="C308" s="159">
        <v>3000000000000</v>
      </c>
      <c r="D308" s="145">
        <v>3722</v>
      </c>
      <c r="E308" s="145">
        <v>5169</v>
      </c>
      <c r="F308" s="495" t="s">
        <v>729</v>
      </c>
      <c r="G308" s="146">
        <v>155000</v>
      </c>
      <c r="H308" s="146">
        <v>155000</v>
      </c>
      <c r="I308" s="449"/>
      <c r="J308" s="146">
        <f t="shared" si="4"/>
        <v>0</v>
      </c>
      <c r="K308" s="245"/>
    </row>
    <row r="309" spans="1:11" ht="12.6" customHeight="1" x14ac:dyDescent="0.25">
      <c r="A309" s="444">
        <v>306</v>
      </c>
      <c r="B309" s="145">
        <v>11</v>
      </c>
      <c r="C309" s="145" t="s">
        <v>316</v>
      </c>
      <c r="D309" s="145">
        <v>3722</v>
      </c>
      <c r="E309" s="145" t="s">
        <v>67</v>
      </c>
      <c r="F309" s="495" t="s">
        <v>728</v>
      </c>
      <c r="G309" s="146">
        <v>349000</v>
      </c>
      <c r="H309" s="146">
        <v>372000</v>
      </c>
      <c r="I309" s="449"/>
      <c r="J309" s="146">
        <f t="shared" si="4"/>
        <v>23000</v>
      </c>
      <c r="K309" s="245"/>
    </row>
    <row r="310" spans="1:11" ht="12.6" customHeight="1" x14ac:dyDescent="0.25">
      <c r="A310" s="444">
        <v>307</v>
      </c>
      <c r="B310" s="145">
        <v>11</v>
      </c>
      <c r="C310" s="145" t="s">
        <v>317</v>
      </c>
      <c r="D310" s="145">
        <v>3722</v>
      </c>
      <c r="E310" s="145" t="s">
        <v>67</v>
      </c>
      <c r="F310" s="495" t="s">
        <v>318</v>
      </c>
      <c r="G310" s="146">
        <v>580000</v>
      </c>
      <c r="H310" s="146">
        <v>619000</v>
      </c>
      <c r="I310" s="451"/>
      <c r="J310" s="146">
        <f t="shared" si="4"/>
        <v>39000</v>
      </c>
      <c r="K310" s="245"/>
    </row>
    <row r="311" spans="1:11" ht="12.6" customHeight="1" x14ac:dyDescent="0.25">
      <c r="A311" s="444">
        <v>308</v>
      </c>
      <c r="B311" s="147">
        <v>11</v>
      </c>
      <c r="C311" s="147"/>
      <c r="D311" s="147">
        <v>3722</v>
      </c>
      <c r="E311" s="148" t="s">
        <v>319</v>
      </c>
      <c r="F311" s="494"/>
      <c r="G311" s="149">
        <f>SUM(G306:G310)</f>
        <v>13935000</v>
      </c>
      <c r="H311" s="149">
        <f>SUM(H306:H310)</f>
        <v>14854000</v>
      </c>
      <c r="I311" s="450"/>
      <c r="J311" s="149">
        <f t="shared" si="4"/>
        <v>919000</v>
      </c>
      <c r="K311" s="253"/>
    </row>
    <row r="312" spans="1:11" ht="12.6" customHeight="1" x14ac:dyDescent="0.25">
      <c r="A312" s="444">
        <v>309</v>
      </c>
      <c r="B312" s="145">
        <v>11</v>
      </c>
      <c r="C312" s="145" t="s">
        <v>320</v>
      </c>
      <c r="D312" s="145">
        <v>3724</v>
      </c>
      <c r="E312" s="145" t="s">
        <v>67</v>
      </c>
      <c r="F312" s="495" t="s">
        <v>321</v>
      </c>
      <c r="G312" s="146">
        <v>58000</v>
      </c>
      <c r="H312" s="146">
        <v>62000</v>
      </c>
      <c r="I312" s="451"/>
      <c r="J312" s="146">
        <f t="shared" si="4"/>
        <v>4000</v>
      </c>
      <c r="K312" s="245"/>
    </row>
    <row r="313" spans="1:11" ht="12.6" customHeight="1" x14ac:dyDescent="0.25">
      <c r="A313" s="444">
        <v>310</v>
      </c>
      <c r="B313" s="147">
        <v>11</v>
      </c>
      <c r="C313" s="147"/>
      <c r="D313" s="147">
        <v>3724</v>
      </c>
      <c r="E313" s="148" t="s">
        <v>322</v>
      </c>
      <c r="F313" s="494"/>
      <c r="G313" s="149">
        <f>SUM(G312)</f>
        <v>58000</v>
      </c>
      <c r="H313" s="149">
        <v>58000</v>
      </c>
      <c r="I313" s="450"/>
      <c r="J313" s="149">
        <f t="shared" si="4"/>
        <v>0</v>
      </c>
      <c r="K313" s="253"/>
    </row>
    <row r="314" spans="1:11" ht="12.6" customHeight="1" x14ac:dyDescent="0.25">
      <c r="A314" s="444">
        <v>311</v>
      </c>
      <c r="B314" s="145">
        <v>11</v>
      </c>
      <c r="C314" s="145" t="s">
        <v>323</v>
      </c>
      <c r="D314" s="145">
        <v>3725</v>
      </c>
      <c r="E314" s="145" t="s">
        <v>68</v>
      </c>
      <c r="F314" s="495" t="s">
        <v>324</v>
      </c>
      <c r="G314" s="146">
        <v>52000</v>
      </c>
      <c r="H314" s="146">
        <v>123000</v>
      </c>
      <c r="I314" s="451"/>
      <c r="J314" s="146">
        <f t="shared" si="4"/>
        <v>71000</v>
      </c>
      <c r="K314" s="245"/>
    </row>
    <row r="315" spans="1:11" ht="12.6" customHeight="1" x14ac:dyDescent="0.25">
      <c r="A315" s="444">
        <v>312</v>
      </c>
      <c r="B315" s="145">
        <v>11</v>
      </c>
      <c r="C315" s="145" t="s">
        <v>325</v>
      </c>
      <c r="D315" s="145">
        <v>3725</v>
      </c>
      <c r="E315" s="145" t="s">
        <v>67</v>
      </c>
      <c r="F315" s="495" t="s">
        <v>326</v>
      </c>
      <c r="G315" s="146">
        <v>4165000</v>
      </c>
      <c r="H315" s="146">
        <v>4950000</v>
      </c>
      <c r="I315" s="451"/>
      <c r="J315" s="146">
        <f t="shared" si="4"/>
        <v>785000</v>
      </c>
      <c r="K315" s="245"/>
    </row>
    <row r="316" spans="1:11" ht="12.6" customHeight="1" x14ac:dyDescent="0.25">
      <c r="A316" s="444">
        <v>313</v>
      </c>
      <c r="B316" s="145">
        <v>11</v>
      </c>
      <c r="C316" s="145" t="s">
        <v>327</v>
      </c>
      <c r="D316" s="145">
        <v>3725</v>
      </c>
      <c r="E316" s="145" t="s">
        <v>67</v>
      </c>
      <c r="F316" s="495" t="s">
        <v>328</v>
      </c>
      <c r="G316" s="146">
        <v>4638000</v>
      </c>
      <c r="H316" s="146">
        <v>4950000</v>
      </c>
      <c r="I316" s="451"/>
      <c r="J316" s="146">
        <f t="shared" si="4"/>
        <v>312000</v>
      </c>
      <c r="K316" s="245"/>
    </row>
    <row r="317" spans="1:11" ht="12.6" customHeight="1" x14ac:dyDescent="0.25">
      <c r="A317" s="444">
        <v>314</v>
      </c>
      <c r="B317" s="145">
        <v>11</v>
      </c>
      <c r="C317" s="145" t="s">
        <v>329</v>
      </c>
      <c r="D317" s="145">
        <v>3725</v>
      </c>
      <c r="E317" s="145" t="s">
        <v>67</v>
      </c>
      <c r="F317" s="495" t="s">
        <v>330</v>
      </c>
      <c r="G317" s="146">
        <v>2800000</v>
      </c>
      <c r="H317" s="146">
        <v>2988000</v>
      </c>
      <c r="I317" s="451"/>
      <c r="J317" s="146">
        <f t="shared" si="4"/>
        <v>188000</v>
      </c>
      <c r="K317" s="245"/>
    </row>
    <row r="318" spans="1:11" ht="12.6" customHeight="1" x14ac:dyDescent="0.25">
      <c r="A318" s="444">
        <v>315</v>
      </c>
      <c r="B318" s="147">
        <v>11</v>
      </c>
      <c r="C318" s="147"/>
      <c r="D318" s="147">
        <v>3725</v>
      </c>
      <c r="E318" s="148" t="s">
        <v>29</v>
      </c>
      <c r="F318" s="494"/>
      <c r="G318" s="149">
        <f>SUM(G314:G317)</f>
        <v>11655000</v>
      </c>
      <c r="H318" s="149">
        <f>SUM(H314:H317)</f>
        <v>13011000</v>
      </c>
      <c r="I318" s="450"/>
      <c r="J318" s="149">
        <f t="shared" si="4"/>
        <v>1356000</v>
      </c>
      <c r="K318" s="253"/>
    </row>
    <row r="319" spans="1:11" ht="12.6" customHeight="1" x14ac:dyDescent="0.25">
      <c r="A319" s="444">
        <v>316</v>
      </c>
      <c r="B319" s="145">
        <v>11</v>
      </c>
      <c r="C319" s="145" t="s">
        <v>219</v>
      </c>
      <c r="D319" s="145">
        <v>3727</v>
      </c>
      <c r="E319" s="145">
        <v>6201</v>
      </c>
      <c r="F319" s="495" t="s">
        <v>539</v>
      </c>
      <c r="G319" s="146">
        <v>276000</v>
      </c>
      <c r="H319" s="146">
        <v>276000</v>
      </c>
      <c r="I319" s="449"/>
      <c r="J319" s="146">
        <f t="shared" si="4"/>
        <v>0</v>
      </c>
      <c r="K319" s="245"/>
    </row>
    <row r="320" spans="1:11" ht="12.6" customHeight="1" x14ac:dyDescent="0.25">
      <c r="A320" s="444">
        <v>317</v>
      </c>
      <c r="B320" s="145">
        <v>11</v>
      </c>
      <c r="C320" s="159">
        <v>3000000003400</v>
      </c>
      <c r="D320" s="145">
        <v>3727</v>
      </c>
      <c r="E320" s="145" t="s">
        <v>76</v>
      </c>
      <c r="F320" s="495" t="s">
        <v>331</v>
      </c>
      <c r="G320" s="146">
        <v>56000</v>
      </c>
      <c r="H320" s="146">
        <v>56000</v>
      </c>
      <c r="I320" s="449"/>
      <c r="J320" s="146">
        <f t="shared" si="4"/>
        <v>0</v>
      </c>
      <c r="K320" s="245"/>
    </row>
    <row r="321" spans="1:11" ht="12.6" customHeight="1" x14ac:dyDescent="0.25">
      <c r="A321" s="444">
        <v>318</v>
      </c>
      <c r="B321" s="147">
        <v>11</v>
      </c>
      <c r="C321" s="147"/>
      <c r="D321" s="147">
        <v>3727</v>
      </c>
      <c r="E321" s="148" t="s">
        <v>332</v>
      </c>
      <c r="F321" s="494"/>
      <c r="G321" s="149">
        <f>SUM(G319:G320)</f>
        <v>332000</v>
      </c>
      <c r="H321" s="149">
        <f>SUM(H319:H320)</f>
        <v>332000</v>
      </c>
      <c r="I321" s="450"/>
      <c r="J321" s="149">
        <f t="shared" si="4"/>
        <v>0</v>
      </c>
      <c r="K321" s="253"/>
    </row>
    <row r="322" spans="1:11" ht="12.6" customHeight="1" x14ac:dyDescent="0.25">
      <c r="A322" s="444">
        <v>319</v>
      </c>
      <c r="B322" s="145">
        <v>11</v>
      </c>
      <c r="C322" s="145" t="s">
        <v>219</v>
      </c>
      <c r="D322" s="145">
        <v>3729</v>
      </c>
      <c r="E322" s="145" t="s">
        <v>110</v>
      </c>
      <c r="F322" s="495" t="s">
        <v>333</v>
      </c>
      <c r="G322" s="146">
        <v>5000</v>
      </c>
      <c r="H322" s="146">
        <v>5000</v>
      </c>
      <c r="I322" s="449"/>
      <c r="J322" s="146">
        <f t="shared" si="4"/>
        <v>0</v>
      </c>
      <c r="K322" s="245"/>
    </row>
    <row r="323" spans="1:11" ht="12.6" customHeight="1" x14ac:dyDescent="0.25">
      <c r="A323" s="444">
        <v>320</v>
      </c>
      <c r="B323" s="145">
        <v>11</v>
      </c>
      <c r="C323" s="145" t="s">
        <v>334</v>
      </c>
      <c r="D323" s="145">
        <v>3729</v>
      </c>
      <c r="E323" s="145" t="s">
        <v>67</v>
      </c>
      <c r="F323" s="495" t="s">
        <v>335</v>
      </c>
      <c r="G323" s="146">
        <v>105000</v>
      </c>
      <c r="H323" s="146">
        <v>112000</v>
      </c>
      <c r="I323" s="451"/>
      <c r="J323" s="146">
        <f t="shared" si="4"/>
        <v>7000</v>
      </c>
      <c r="K323" s="245"/>
    </row>
    <row r="324" spans="1:11" ht="12.6" customHeight="1" thickBot="1" x14ac:dyDescent="0.3">
      <c r="A324" s="444">
        <v>321</v>
      </c>
      <c r="B324" s="151">
        <v>11</v>
      </c>
      <c r="C324" s="151"/>
      <c r="D324" s="151">
        <v>3729</v>
      </c>
      <c r="E324" s="152" t="s">
        <v>336</v>
      </c>
      <c r="F324" s="496"/>
      <c r="G324" s="153">
        <f>SUM(G322:G323)</f>
        <v>110000</v>
      </c>
      <c r="H324" s="153">
        <f>SUM(H322:H323)</f>
        <v>117000</v>
      </c>
      <c r="I324" s="450"/>
      <c r="J324" s="153">
        <f t="shared" ref="J324:J444" si="5">H324-G324</f>
        <v>7000</v>
      </c>
      <c r="K324" s="254"/>
    </row>
    <row r="325" spans="1:11" ht="12.6" customHeight="1" thickBot="1" x14ac:dyDescent="0.3">
      <c r="A325" s="444">
        <v>322</v>
      </c>
      <c r="B325" s="106">
        <v>11</v>
      </c>
      <c r="C325" s="467"/>
      <c r="D325" s="463" t="s">
        <v>30</v>
      </c>
      <c r="E325" s="463"/>
      <c r="F325" s="463"/>
      <c r="G325" s="195">
        <f>G311+G313+G318+G321+G324</f>
        <v>26090000</v>
      </c>
      <c r="H325" s="193">
        <f>H311+H313+H318+H321+H324</f>
        <v>28372000</v>
      </c>
      <c r="I325" s="450"/>
      <c r="J325" s="195">
        <f t="shared" si="5"/>
        <v>2282000</v>
      </c>
      <c r="K325" s="290"/>
    </row>
    <row r="326" spans="1:11" ht="12.6" customHeight="1" x14ac:dyDescent="0.25">
      <c r="A326" s="444">
        <v>323</v>
      </c>
      <c r="B326" s="143">
        <v>12</v>
      </c>
      <c r="C326" s="143" t="s">
        <v>337</v>
      </c>
      <c r="D326" s="143">
        <v>5273</v>
      </c>
      <c r="E326" s="143" t="s">
        <v>169</v>
      </c>
      <c r="F326" s="492" t="s">
        <v>338</v>
      </c>
      <c r="G326" s="144">
        <v>8000</v>
      </c>
      <c r="H326" s="144">
        <v>7000</v>
      </c>
      <c r="I326" s="449"/>
      <c r="J326" s="144">
        <f t="shared" si="5"/>
        <v>-1000</v>
      </c>
      <c r="K326" s="249"/>
    </row>
    <row r="327" spans="1:11" ht="12.6" customHeight="1" x14ac:dyDescent="0.25">
      <c r="A327" s="444">
        <v>324</v>
      </c>
      <c r="B327" s="145">
        <v>12</v>
      </c>
      <c r="C327" s="145" t="s">
        <v>337</v>
      </c>
      <c r="D327" s="145">
        <v>5273</v>
      </c>
      <c r="E327" s="145" t="s">
        <v>223</v>
      </c>
      <c r="F327" s="493" t="s">
        <v>339</v>
      </c>
      <c r="G327" s="146">
        <v>3000</v>
      </c>
      <c r="H327" s="146">
        <v>3000</v>
      </c>
      <c r="I327" s="449"/>
      <c r="J327" s="146">
        <f t="shared" si="5"/>
        <v>0</v>
      </c>
      <c r="K327" s="245"/>
    </row>
    <row r="328" spans="1:11" ht="12.6" customHeight="1" x14ac:dyDescent="0.25">
      <c r="A328" s="444">
        <v>325</v>
      </c>
      <c r="B328" s="145">
        <v>12</v>
      </c>
      <c r="C328" s="145" t="s">
        <v>337</v>
      </c>
      <c r="D328" s="145">
        <v>5273</v>
      </c>
      <c r="E328" s="145" t="s">
        <v>67</v>
      </c>
      <c r="F328" s="493" t="s">
        <v>340</v>
      </c>
      <c r="G328" s="146">
        <v>4000</v>
      </c>
      <c r="H328" s="146">
        <v>5000</v>
      </c>
      <c r="I328" s="449"/>
      <c r="J328" s="146">
        <f t="shared" si="5"/>
        <v>1000</v>
      </c>
      <c r="K328" s="245"/>
    </row>
    <row r="329" spans="1:11" ht="12.6" customHeight="1" x14ac:dyDescent="0.25">
      <c r="A329" s="444">
        <v>326</v>
      </c>
      <c r="B329" s="145">
        <v>12</v>
      </c>
      <c r="C329" s="145" t="s">
        <v>337</v>
      </c>
      <c r="D329" s="145">
        <v>5273</v>
      </c>
      <c r="E329" s="145" t="s">
        <v>68</v>
      </c>
      <c r="F329" s="493" t="s">
        <v>341</v>
      </c>
      <c r="G329" s="146">
        <v>5000</v>
      </c>
      <c r="H329" s="146">
        <v>5000</v>
      </c>
      <c r="I329" s="449"/>
      <c r="J329" s="146">
        <f t="shared" si="5"/>
        <v>0</v>
      </c>
      <c r="K329" s="245"/>
    </row>
    <row r="330" spans="1:11" ht="12.6" customHeight="1" x14ac:dyDescent="0.25">
      <c r="A330" s="444">
        <v>327</v>
      </c>
      <c r="B330" s="147">
        <v>12</v>
      </c>
      <c r="C330" s="147"/>
      <c r="D330" s="147">
        <v>5273</v>
      </c>
      <c r="E330" s="148" t="s">
        <v>342</v>
      </c>
      <c r="F330" s="494"/>
      <c r="G330" s="149">
        <f>SUM(G326:G329)</f>
        <v>20000</v>
      </c>
      <c r="H330" s="149">
        <f>SUM(H326:H329)</f>
        <v>20000</v>
      </c>
      <c r="I330" s="450"/>
      <c r="J330" s="149">
        <f t="shared" si="5"/>
        <v>0</v>
      </c>
      <c r="K330" s="253"/>
    </row>
    <row r="331" spans="1:11" ht="12.6" customHeight="1" x14ac:dyDescent="0.25">
      <c r="A331" s="444">
        <v>328</v>
      </c>
      <c r="B331" s="145">
        <v>12</v>
      </c>
      <c r="C331" s="145" t="s">
        <v>337</v>
      </c>
      <c r="D331" s="145">
        <v>5512</v>
      </c>
      <c r="E331" s="145" t="s">
        <v>343</v>
      </c>
      <c r="F331" s="493" t="s">
        <v>344</v>
      </c>
      <c r="G331" s="146">
        <v>15000</v>
      </c>
      <c r="H331" s="146">
        <v>14000</v>
      </c>
      <c r="I331" s="449"/>
      <c r="J331" s="146">
        <f t="shared" si="5"/>
        <v>-1000</v>
      </c>
      <c r="K331" s="245"/>
    </row>
    <row r="332" spans="1:11" ht="12.6" customHeight="1" x14ac:dyDescent="0.25">
      <c r="A332" s="444">
        <v>329</v>
      </c>
      <c r="B332" s="145">
        <v>12</v>
      </c>
      <c r="C332" s="145" t="s">
        <v>337</v>
      </c>
      <c r="D332" s="145">
        <v>5512</v>
      </c>
      <c r="E332" s="145" t="s">
        <v>74</v>
      </c>
      <c r="F332" s="493" t="s">
        <v>345</v>
      </c>
      <c r="G332" s="146">
        <v>19000</v>
      </c>
      <c r="H332" s="146">
        <v>20000</v>
      </c>
      <c r="I332" s="449"/>
      <c r="J332" s="146">
        <f t="shared" si="5"/>
        <v>1000</v>
      </c>
      <c r="K332" s="245"/>
    </row>
    <row r="333" spans="1:11" ht="12.6" customHeight="1" x14ac:dyDescent="0.25">
      <c r="A333" s="444">
        <v>330</v>
      </c>
      <c r="B333" s="145">
        <v>12</v>
      </c>
      <c r="C333" s="145" t="s">
        <v>337</v>
      </c>
      <c r="D333" s="145">
        <v>5512</v>
      </c>
      <c r="E333" s="145" t="s">
        <v>346</v>
      </c>
      <c r="F333" s="493" t="s">
        <v>347</v>
      </c>
      <c r="G333" s="146">
        <v>3000</v>
      </c>
      <c r="H333" s="146">
        <v>3000</v>
      </c>
      <c r="I333" s="449"/>
      <c r="J333" s="146">
        <f t="shared" si="5"/>
        <v>0</v>
      </c>
      <c r="K333" s="245"/>
    </row>
    <row r="334" spans="1:11" ht="12.6" customHeight="1" x14ac:dyDescent="0.25">
      <c r="A334" s="444">
        <v>331</v>
      </c>
      <c r="B334" s="145">
        <v>12</v>
      </c>
      <c r="C334" s="145" t="s">
        <v>337</v>
      </c>
      <c r="D334" s="145">
        <v>5512</v>
      </c>
      <c r="E334" s="145" t="s">
        <v>348</v>
      </c>
      <c r="F334" s="493" t="s">
        <v>632</v>
      </c>
      <c r="G334" s="146">
        <v>6000</v>
      </c>
      <c r="H334" s="146">
        <v>6000</v>
      </c>
      <c r="I334" s="449"/>
      <c r="J334" s="146">
        <f t="shared" si="5"/>
        <v>0</v>
      </c>
      <c r="K334" s="245"/>
    </row>
    <row r="335" spans="1:11" ht="12.6" customHeight="1" x14ac:dyDescent="0.25">
      <c r="A335" s="444">
        <v>332</v>
      </c>
      <c r="B335" s="145">
        <v>12</v>
      </c>
      <c r="C335" s="145" t="s">
        <v>337</v>
      </c>
      <c r="D335" s="145">
        <v>5512</v>
      </c>
      <c r="E335" s="145" t="s">
        <v>349</v>
      </c>
      <c r="F335" s="493" t="s">
        <v>350</v>
      </c>
      <c r="G335" s="146">
        <v>1000</v>
      </c>
      <c r="H335" s="146">
        <v>1000</v>
      </c>
      <c r="I335" s="449"/>
      <c r="J335" s="146">
        <f t="shared" si="5"/>
        <v>0</v>
      </c>
      <c r="K335" s="245"/>
    </row>
    <row r="336" spans="1:11" ht="12.6" customHeight="1" x14ac:dyDescent="0.25">
      <c r="A336" s="444">
        <v>333</v>
      </c>
      <c r="B336" s="145">
        <v>12</v>
      </c>
      <c r="C336" s="145" t="s">
        <v>337</v>
      </c>
      <c r="D336" s="145">
        <v>5512</v>
      </c>
      <c r="E336" s="145" t="s">
        <v>351</v>
      </c>
      <c r="F336" s="493" t="s">
        <v>352</v>
      </c>
      <c r="G336" s="146">
        <v>80000</v>
      </c>
      <c r="H336" s="146">
        <v>80000</v>
      </c>
      <c r="I336" s="449"/>
      <c r="J336" s="146">
        <f t="shared" si="5"/>
        <v>0</v>
      </c>
      <c r="K336" s="245"/>
    </row>
    <row r="337" spans="1:11" ht="12.6" customHeight="1" x14ac:dyDescent="0.25">
      <c r="A337" s="444">
        <v>334</v>
      </c>
      <c r="B337" s="145">
        <v>12</v>
      </c>
      <c r="C337" s="145" t="s">
        <v>337</v>
      </c>
      <c r="D337" s="145">
        <v>5512</v>
      </c>
      <c r="E337" s="145" t="s">
        <v>353</v>
      </c>
      <c r="F337" s="493" t="s">
        <v>354</v>
      </c>
      <c r="G337" s="146">
        <v>3000</v>
      </c>
      <c r="H337" s="146">
        <v>3000</v>
      </c>
      <c r="I337" s="449"/>
      <c r="J337" s="146">
        <f t="shared" si="5"/>
        <v>0</v>
      </c>
      <c r="K337" s="245"/>
    </row>
    <row r="338" spans="1:11" ht="12.6" customHeight="1" x14ac:dyDescent="0.25">
      <c r="A338" s="444">
        <v>335</v>
      </c>
      <c r="B338" s="145">
        <v>12</v>
      </c>
      <c r="C338" s="145" t="s">
        <v>337</v>
      </c>
      <c r="D338" s="145">
        <v>5512</v>
      </c>
      <c r="E338" s="145" t="s">
        <v>169</v>
      </c>
      <c r="F338" s="493" t="s">
        <v>355</v>
      </c>
      <c r="G338" s="146">
        <v>130000</v>
      </c>
      <c r="H338" s="146">
        <v>130000</v>
      </c>
      <c r="I338" s="449"/>
      <c r="J338" s="146">
        <f t="shared" si="5"/>
        <v>0</v>
      </c>
      <c r="K338" s="245"/>
    </row>
    <row r="339" spans="1:11" ht="12.6" customHeight="1" x14ac:dyDescent="0.25">
      <c r="A339" s="444">
        <v>336</v>
      </c>
      <c r="B339" s="145">
        <v>12</v>
      </c>
      <c r="C339" s="145" t="s">
        <v>337</v>
      </c>
      <c r="D339" s="145">
        <v>5512</v>
      </c>
      <c r="E339" s="145" t="s">
        <v>65</v>
      </c>
      <c r="F339" s="493" t="s">
        <v>356</v>
      </c>
      <c r="G339" s="146">
        <v>60000</v>
      </c>
      <c r="H339" s="146">
        <v>60000</v>
      </c>
      <c r="I339" s="449"/>
      <c r="J339" s="146">
        <f t="shared" si="5"/>
        <v>0</v>
      </c>
      <c r="K339" s="245"/>
    </row>
    <row r="340" spans="1:11" ht="12.6" customHeight="1" x14ac:dyDescent="0.25">
      <c r="A340" s="444">
        <v>337</v>
      </c>
      <c r="B340" s="145">
        <v>12</v>
      </c>
      <c r="C340" s="145" t="s">
        <v>337</v>
      </c>
      <c r="D340" s="145">
        <v>5512</v>
      </c>
      <c r="E340" s="145" t="s">
        <v>172</v>
      </c>
      <c r="F340" s="493" t="s">
        <v>357</v>
      </c>
      <c r="G340" s="146">
        <v>15000</v>
      </c>
      <c r="H340" s="146">
        <v>15000</v>
      </c>
      <c r="I340" s="449"/>
      <c r="J340" s="146">
        <f t="shared" si="5"/>
        <v>0</v>
      </c>
      <c r="K340" s="245"/>
    </row>
    <row r="341" spans="1:11" ht="12.6" customHeight="1" x14ac:dyDescent="0.25">
      <c r="A341" s="444">
        <v>338</v>
      </c>
      <c r="B341" s="145">
        <v>12</v>
      </c>
      <c r="C341" s="145" t="s">
        <v>337</v>
      </c>
      <c r="D341" s="145">
        <v>5512</v>
      </c>
      <c r="E341" s="145" t="s">
        <v>174</v>
      </c>
      <c r="F341" s="493" t="s">
        <v>358</v>
      </c>
      <c r="G341" s="146">
        <v>95000</v>
      </c>
      <c r="H341" s="146">
        <v>200000</v>
      </c>
      <c r="I341" s="449"/>
      <c r="J341" s="146">
        <f t="shared" si="5"/>
        <v>105000</v>
      </c>
      <c r="K341" s="245" t="s">
        <v>666</v>
      </c>
    </row>
    <row r="342" spans="1:11" ht="12.6" customHeight="1" x14ac:dyDescent="0.25">
      <c r="A342" s="444">
        <v>339</v>
      </c>
      <c r="B342" s="145">
        <v>12</v>
      </c>
      <c r="C342" s="145" t="s">
        <v>337</v>
      </c>
      <c r="D342" s="145">
        <v>5512</v>
      </c>
      <c r="E342" s="145" t="s">
        <v>176</v>
      </c>
      <c r="F342" s="493" t="s">
        <v>177</v>
      </c>
      <c r="G342" s="146">
        <v>90000</v>
      </c>
      <c r="H342" s="146">
        <v>225000</v>
      </c>
      <c r="I342" s="449"/>
      <c r="J342" s="146">
        <f t="shared" si="5"/>
        <v>135000</v>
      </c>
      <c r="K342" s="245" t="s">
        <v>680</v>
      </c>
    </row>
    <row r="343" spans="1:11" ht="12.6" customHeight="1" x14ac:dyDescent="0.25">
      <c r="A343" s="444">
        <v>340</v>
      </c>
      <c r="B343" s="145">
        <v>12</v>
      </c>
      <c r="C343" s="145" t="s">
        <v>337</v>
      </c>
      <c r="D343" s="145">
        <v>5512</v>
      </c>
      <c r="E343" s="145" t="s">
        <v>223</v>
      </c>
      <c r="F343" s="493" t="s">
        <v>359</v>
      </c>
      <c r="G343" s="146">
        <v>140000</v>
      </c>
      <c r="H343" s="146">
        <v>130000</v>
      </c>
      <c r="I343" s="449"/>
      <c r="J343" s="146">
        <f t="shared" si="5"/>
        <v>-10000</v>
      </c>
      <c r="K343" s="245"/>
    </row>
    <row r="344" spans="1:11" ht="12.6" customHeight="1" x14ac:dyDescent="0.25">
      <c r="A344" s="444">
        <v>341</v>
      </c>
      <c r="B344" s="145">
        <v>12</v>
      </c>
      <c r="C344" s="145" t="s">
        <v>337</v>
      </c>
      <c r="D344" s="145">
        <v>5512</v>
      </c>
      <c r="E344" s="145" t="s">
        <v>238</v>
      </c>
      <c r="F344" s="493" t="s">
        <v>360</v>
      </c>
      <c r="G344" s="146">
        <v>3000</v>
      </c>
      <c r="H344" s="146">
        <v>3000</v>
      </c>
      <c r="I344" s="449"/>
      <c r="J344" s="146">
        <f t="shared" si="5"/>
        <v>0</v>
      </c>
      <c r="K344" s="245"/>
    </row>
    <row r="345" spans="1:11" ht="12.6" customHeight="1" x14ac:dyDescent="0.25">
      <c r="A345" s="444">
        <v>342</v>
      </c>
      <c r="B345" s="145">
        <v>12</v>
      </c>
      <c r="C345" s="145" t="s">
        <v>337</v>
      </c>
      <c r="D345" s="145">
        <v>5512</v>
      </c>
      <c r="E345" s="145" t="s">
        <v>361</v>
      </c>
      <c r="F345" s="493" t="s">
        <v>362</v>
      </c>
      <c r="G345" s="146">
        <v>10000</v>
      </c>
      <c r="H345" s="146">
        <v>10000</v>
      </c>
      <c r="I345" s="449"/>
      <c r="J345" s="146">
        <f t="shared" si="5"/>
        <v>0</v>
      </c>
      <c r="K345" s="245"/>
    </row>
    <row r="346" spans="1:11" ht="12.6" customHeight="1" x14ac:dyDescent="0.25">
      <c r="A346" s="444">
        <v>343</v>
      </c>
      <c r="B346" s="145">
        <v>12</v>
      </c>
      <c r="C346" s="145" t="s">
        <v>337</v>
      </c>
      <c r="D346" s="145">
        <v>5512</v>
      </c>
      <c r="E346" s="145" t="s">
        <v>67</v>
      </c>
      <c r="F346" s="493" t="s">
        <v>363</v>
      </c>
      <c r="G346" s="146">
        <v>55000</v>
      </c>
      <c r="H346" s="146">
        <v>70000</v>
      </c>
      <c r="I346" s="449"/>
      <c r="J346" s="146">
        <f t="shared" si="5"/>
        <v>15000</v>
      </c>
      <c r="K346" s="245"/>
    </row>
    <row r="347" spans="1:11" ht="12.6" customHeight="1" x14ac:dyDescent="0.25">
      <c r="A347" s="444">
        <v>344</v>
      </c>
      <c r="B347" s="145">
        <v>12</v>
      </c>
      <c r="C347" s="145" t="s">
        <v>337</v>
      </c>
      <c r="D347" s="145">
        <v>5512</v>
      </c>
      <c r="E347" s="145" t="s">
        <v>68</v>
      </c>
      <c r="F347" s="493" t="s">
        <v>364</v>
      </c>
      <c r="G347" s="146">
        <v>405000</v>
      </c>
      <c r="H347" s="146">
        <v>400000</v>
      </c>
      <c r="I347" s="449"/>
      <c r="J347" s="146">
        <f t="shared" si="5"/>
        <v>-5000</v>
      </c>
      <c r="K347" s="245"/>
    </row>
    <row r="348" spans="1:11" ht="12.6" customHeight="1" x14ac:dyDescent="0.25">
      <c r="A348" s="444">
        <v>345</v>
      </c>
      <c r="B348" s="145">
        <v>12</v>
      </c>
      <c r="C348" s="145" t="s">
        <v>337</v>
      </c>
      <c r="D348" s="145">
        <v>5512</v>
      </c>
      <c r="E348" s="145" t="s">
        <v>70</v>
      </c>
      <c r="F348" s="493" t="s">
        <v>365</v>
      </c>
      <c r="G348" s="146">
        <v>8000</v>
      </c>
      <c r="H348" s="146">
        <v>8000</v>
      </c>
      <c r="I348" s="449"/>
      <c r="J348" s="146">
        <f t="shared" si="5"/>
        <v>0</v>
      </c>
      <c r="K348" s="245"/>
    </row>
    <row r="349" spans="1:11" ht="12.6" customHeight="1" x14ac:dyDescent="0.25">
      <c r="A349" s="444">
        <v>346</v>
      </c>
      <c r="B349" s="145">
        <v>12</v>
      </c>
      <c r="C349" s="145" t="s">
        <v>337</v>
      </c>
      <c r="D349" s="145">
        <v>5512</v>
      </c>
      <c r="E349" s="145" t="s">
        <v>71</v>
      </c>
      <c r="F349" s="493" t="s">
        <v>366</v>
      </c>
      <c r="G349" s="146">
        <v>2000</v>
      </c>
      <c r="H349" s="146">
        <v>2000</v>
      </c>
      <c r="I349" s="449"/>
      <c r="J349" s="146">
        <f t="shared" si="5"/>
        <v>0</v>
      </c>
      <c r="K349" s="245"/>
    </row>
    <row r="350" spans="1:11" ht="12.6" customHeight="1" thickBot="1" x14ac:dyDescent="0.3">
      <c r="A350" s="444">
        <v>347</v>
      </c>
      <c r="B350" s="151">
        <v>12</v>
      </c>
      <c r="C350" s="151"/>
      <c r="D350" s="151">
        <v>5512</v>
      </c>
      <c r="E350" s="152" t="s">
        <v>544</v>
      </c>
      <c r="F350" s="496"/>
      <c r="G350" s="153">
        <f>SUM(G331:G349)</f>
        <v>1140000</v>
      </c>
      <c r="H350" s="153">
        <f>SUM(H331:H349)</f>
        <v>1380000</v>
      </c>
      <c r="I350" s="450"/>
      <c r="J350" s="153">
        <f t="shared" si="5"/>
        <v>240000</v>
      </c>
      <c r="K350" s="254"/>
    </row>
    <row r="351" spans="1:11" ht="12.6" customHeight="1" thickBot="1" x14ac:dyDescent="0.3">
      <c r="A351" s="444">
        <v>348</v>
      </c>
      <c r="B351" s="291">
        <v>12</v>
      </c>
      <c r="C351" s="180"/>
      <c r="D351" s="463" t="s">
        <v>32</v>
      </c>
      <c r="E351" s="463"/>
      <c r="F351" s="463"/>
      <c r="G351" s="195">
        <f>SUM(G350+G330)</f>
        <v>1160000</v>
      </c>
      <c r="H351" s="193">
        <f>SUM(H350+H330)</f>
        <v>1400000</v>
      </c>
      <c r="I351" s="450"/>
      <c r="J351" s="195">
        <f t="shared" si="5"/>
        <v>240000</v>
      </c>
      <c r="K351" s="290"/>
    </row>
    <row r="352" spans="1:11" ht="12.6" customHeight="1" x14ac:dyDescent="0.25">
      <c r="A352" s="444">
        <v>349</v>
      </c>
      <c r="B352" s="143">
        <v>13</v>
      </c>
      <c r="C352" s="143" t="s">
        <v>368</v>
      </c>
      <c r="D352" s="143">
        <v>5311</v>
      </c>
      <c r="E352" s="143" t="s">
        <v>369</v>
      </c>
      <c r="F352" s="497" t="s">
        <v>802</v>
      </c>
      <c r="G352" s="144">
        <v>13580000</v>
      </c>
      <c r="H352" s="144">
        <v>13830000</v>
      </c>
      <c r="I352" s="449"/>
      <c r="J352" s="144">
        <f t="shared" si="5"/>
        <v>250000</v>
      </c>
      <c r="K352" s="249" t="s">
        <v>653</v>
      </c>
    </row>
    <row r="353" spans="1:11" ht="12.6" customHeight="1" x14ac:dyDescent="0.25">
      <c r="A353" s="444">
        <v>350</v>
      </c>
      <c r="B353" s="143">
        <v>13</v>
      </c>
      <c r="C353" s="143" t="s">
        <v>368</v>
      </c>
      <c r="D353" s="143">
        <v>5311</v>
      </c>
      <c r="E353" s="143" t="s">
        <v>369</v>
      </c>
      <c r="F353" s="497" t="s">
        <v>801</v>
      </c>
      <c r="G353" s="144">
        <v>0</v>
      </c>
      <c r="H353" s="144">
        <v>450000</v>
      </c>
      <c r="I353" s="449"/>
      <c r="J353" s="144">
        <f t="shared" si="5"/>
        <v>450000</v>
      </c>
      <c r="K353" s="249" t="s">
        <v>736</v>
      </c>
    </row>
    <row r="354" spans="1:11" ht="12.6" customHeight="1" x14ac:dyDescent="0.25">
      <c r="A354" s="444">
        <v>351</v>
      </c>
      <c r="B354" s="145">
        <v>13</v>
      </c>
      <c r="C354" s="145" t="s">
        <v>368</v>
      </c>
      <c r="D354" s="145">
        <v>5311</v>
      </c>
      <c r="E354" s="145" t="s">
        <v>74</v>
      </c>
      <c r="F354" s="495" t="s">
        <v>264</v>
      </c>
      <c r="G354" s="146">
        <v>10000</v>
      </c>
      <c r="H354" s="146">
        <v>10000</v>
      </c>
      <c r="I354" s="449"/>
      <c r="J354" s="146">
        <f t="shared" si="5"/>
        <v>0</v>
      </c>
      <c r="K354" s="245"/>
    </row>
    <row r="355" spans="1:11" ht="12.6" customHeight="1" x14ac:dyDescent="0.25">
      <c r="A355" s="444">
        <v>352</v>
      </c>
      <c r="B355" s="145">
        <v>13</v>
      </c>
      <c r="C355" s="145" t="s">
        <v>368</v>
      </c>
      <c r="D355" s="145">
        <v>5311</v>
      </c>
      <c r="E355" s="145" t="s">
        <v>370</v>
      </c>
      <c r="F355" s="495" t="s">
        <v>371</v>
      </c>
      <c r="G355" s="146">
        <v>3400000</v>
      </c>
      <c r="H355" s="146">
        <v>3465000</v>
      </c>
      <c r="I355" s="449"/>
      <c r="J355" s="146">
        <f t="shared" si="5"/>
        <v>65000</v>
      </c>
      <c r="K355" s="245"/>
    </row>
    <row r="356" spans="1:11" ht="12.6" customHeight="1" x14ac:dyDescent="0.25">
      <c r="A356" s="444">
        <v>353</v>
      </c>
      <c r="B356" s="145">
        <v>13</v>
      </c>
      <c r="C356" s="145" t="s">
        <v>368</v>
      </c>
      <c r="D356" s="145">
        <v>5311</v>
      </c>
      <c r="E356" s="145" t="s">
        <v>370</v>
      </c>
      <c r="F356" s="495" t="s">
        <v>803</v>
      </c>
      <c r="G356" s="146"/>
      <c r="H356" s="146">
        <v>112000</v>
      </c>
      <c r="I356" s="449"/>
      <c r="J356" s="146">
        <f t="shared" si="5"/>
        <v>112000</v>
      </c>
      <c r="K356" s="245"/>
    </row>
    <row r="357" spans="1:11" ht="12.6" customHeight="1" x14ac:dyDescent="0.25">
      <c r="A357" s="444">
        <v>354</v>
      </c>
      <c r="B357" s="145">
        <v>13</v>
      </c>
      <c r="C357" s="145" t="s">
        <v>368</v>
      </c>
      <c r="D357" s="145">
        <v>5311</v>
      </c>
      <c r="E357" s="145" t="s">
        <v>372</v>
      </c>
      <c r="F357" s="495" t="s">
        <v>373</v>
      </c>
      <c r="G357" s="146">
        <v>1227000</v>
      </c>
      <c r="H357" s="146">
        <v>1250000</v>
      </c>
      <c r="I357" s="449"/>
      <c r="J357" s="146">
        <f t="shared" si="5"/>
        <v>23000</v>
      </c>
      <c r="K357" s="245"/>
    </row>
    <row r="358" spans="1:11" ht="12.6" customHeight="1" x14ac:dyDescent="0.25">
      <c r="A358" s="444">
        <v>355</v>
      </c>
      <c r="B358" s="145">
        <v>13</v>
      </c>
      <c r="C358" s="145" t="s">
        <v>368</v>
      </c>
      <c r="D358" s="145">
        <v>5311</v>
      </c>
      <c r="E358" s="145" t="s">
        <v>372</v>
      </c>
      <c r="F358" s="495" t="s">
        <v>804</v>
      </c>
      <c r="G358" s="146"/>
      <c r="H358" s="146">
        <v>40000</v>
      </c>
      <c r="I358" s="449"/>
      <c r="J358" s="146">
        <f t="shared" si="5"/>
        <v>40000</v>
      </c>
      <c r="K358" s="245"/>
    </row>
    <row r="359" spans="1:11" ht="12.6" customHeight="1" x14ac:dyDescent="0.25">
      <c r="A359" s="444">
        <v>356</v>
      </c>
      <c r="B359" s="145">
        <v>13</v>
      </c>
      <c r="C359" s="145" t="s">
        <v>368</v>
      </c>
      <c r="D359" s="145">
        <v>5311</v>
      </c>
      <c r="E359" s="145" t="s">
        <v>349</v>
      </c>
      <c r="F359" s="495" t="s">
        <v>374</v>
      </c>
      <c r="G359" s="146">
        <v>15000</v>
      </c>
      <c r="H359" s="146">
        <v>15000</v>
      </c>
      <c r="I359" s="449"/>
      <c r="J359" s="146">
        <f t="shared" si="5"/>
        <v>0</v>
      </c>
      <c r="K359" s="245"/>
    </row>
    <row r="360" spans="1:11" ht="12.6" customHeight="1" x14ac:dyDescent="0.25">
      <c r="A360" s="444">
        <v>357</v>
      </c>
      <c r="B360" s="145">
        <v>13</v>
      </c>
      <c r="C360" s="145" t="s">
        <v>368</v>
      </c>
      <c r="D360" s="145">
        <v>5311</v>
      </c>
      <c r="E360" s="145" t="s">
        <v>375</v>
      </c>
      <c r="F360" s="495" t="s">
        <v>376</v>
      </c>
      <c r="G360" s="146">
        <v>400000</v>
      </c>
      <c r="H360" s="146">
        <v>400000</v>
      </c>
      <c r="I360" s="449"/>
      <c r="J360" s="146">
        <f t="shared" si="5"/>
        <v>0</v>
      </c>
      <c r="K360" s="245"/>
    </row>
    <row r="361" spans="1:11" ht="12.6" customHeight="1" x14ac:dyDescent="0.25">
      <c r="A361" s="444">
        <v>358</v>
      </c>
      <c r="B361" s="145">
        <v>13</v>
      </c>
      <c r="C361" s="145" t="s">
        <v>368</v>
      </c>
      <c r="D361" s="145">
        <v>5311</v>
      </c>
      <c r="E361" s="145" t="s">
        <v>109</v>
      </c>
      <c r="F361" s="495" t="s">
        <v>377</v>
      </c>
      <c r="G361" s="146">
        <v>3000</v>
      </c>
      <c r="H361" s="146">
        <v>3000</v>
      </c>
      <c r="I361" s="449"/>
      <c r="J361" s="146">
        <f t="shared" si="5"/>
        <v>0</v>
      </c>
      <c r="K361" s="245"/>
    </row>
    <row r="362" spans="1:11" ht="12.6" customHeight="1" x14ac:dyDescent="0.25">
      <c r="A362" s="444">
        <v>359</v>
      </c>
      <c r="B362" s="145">
        <v>13</v>
      </c>
      <c r="C362" s="145" t="s">
        <v>368</v>
      </c>
      <c r="D362" s="145">
        <v>5311</v>
      </c>
      <c r="E362" s="145" t="s">
        <v>169</v>
      </c>
      <c r="F362" s="495" t="s">
        <v>220</v>
      </c>
      <c r="G362" s="146">
        <v>110000</v>
      </c>
      <c r="H362" s="146">
        <v>110000</v>
      </c>
      <c r="I362" s="449"/>
      <c r="J362" s="146">
        <f t="shared" si="5"/>
        <v>0</v>
      </c>
      <c r="K362" s="245"/>
    </row>
    <row r="363" spans="1:11" ht="12.6" customHeight="1" x14ac:dyDescent="0.25">
      <c r="A363" s="444">
        <v>360</v>
      </c>
      <c r="B363" s="145">
        <v>13</v>
      </c>
      <c r="C363" s="145" t="s">
        <v>368</v>
      </c>
      <c r="D363" s="145">
        <v>5311</v>
      </c>
      <c r="E363" s="145" t="s">
        <v>65</v>
      </c>
      <c r="F363" s="495" t="s">
        <v>561</v>
      </c>
      <c r="G363" s="146">
        <v>120000</v>
      </c>
      <c r="H363" s="146">
        <v>120000</v>
      </c>
      <c r="I363" s="449"/>
      <c r="J363" s="146">
        <f t="shared" si="5"/>
        <v>0</v>
      </c>
      <c r="K363" s="245"/>
    </row>
    <row r="364" spans="1:11" ht="12.6" customHeight="1" x14ac:dyDescent="0.25">
      <c r="A364" s="444">
        <v>361</v>
      </c>
      <c r="B364" s="145">
        <v>13</v>
      </c>
      <c r="C364" s="145" t="s">
        <v>368</v>
      </c>
      <c r="D364" s="145">
        <v>5311</v>
      </c>
      <c r="E364" s="145" t="s">
        <v>176</v>
      </c>
      <c r="F364" s="495" t="s">
        <v>177</v>
      </c>
      <c r="G364" s="146">
        <v>20000</v>
      </c>
      <c r="H364" s="146">
        <v>40000</v>
      </c>
      <c r="I364" s="449"/>
      <c r="J364" s="146">
        <f t="shared" si="5"/>
        <v>20000</v>
      </c>
      <c r="K364" s="245" t="s">
        <v>717</v>
      </c>
    </row>
    <row r="365" spans="1:11" ht="12.6" customHeight="1" x14ac:dyDescent="0.25">
      <c r="A365" s="444">
        <v>362</v>
      </c>
      <c r="B365" s="145">
        <v>13</v>
      </c>
      <c r="C365" s="145" t="s">
        <v>368</v>
      </c>
      <c r="D365" s="145">
        <v>5311</v>
      </c>
      <c r="E365" s="145" t="s">
        <v>223</v>
      </c>
      <c r="F365" s="495" t="s">
        <v>224</v>
      </c>
      <c r="G365" s="146">
        <v>210000</v>
      </c>
      <c r="H365" s="146">
        <v>210000</v>
      </c>
      <c r="I365" s="449"/>
      <c r="J365" s="146">
        <f t="shared" si="5"/>
        <v>0</v>
      </c>
      <c r="K365" s="245"/>
    </row>
    <row r="366" spans="1:11" ht="12.6" customHeight="1" x14ac:dyDescent="0.25">
      <c r="A366" s="444">
        <v>363</v>
      </c>
      <c r="B366" s="145">
        <v>13</v>
      </c>
      <c r="C366" s="145" t="s">
        <v>368</v>
      </c>
      <c r="D366" s="145">
        <v>5311</v>
      </c>
      <c r="E366" s="145" t="s">
        <v>110</v>
      </c>
      <c r="F366" s="495" t="s">
        <v>333</v>
      </c>
      <c r="G366" s="146">
        <v>100000</v>
      </c>
      <c r="H366" s="146">
        <v>130000</v>
      </c>
      <c r="I366" s="449"/>
      <c r="J366" s="146">
        <f t="shared" si="5"/>
        <v>30000</v>
      </c>
      <c r="K366" s="245" t="s">
        <v>656</v>
      </c>
    </row>
    <row r="367" spans="1:11" ht="12.6" customHeight="1" x14ac:dyDescent="0.25">
      <c r="A367" s="444">
        <v>364</v>
      </c>
      <c r="B367" s="145">
        <v>13</v>
      </c>
      <c r="C367" s="145" t="s">
        <v>368</v>
      </c>
      <c r="D367" s="145">
        <v>5311</v>
      </c>
      <c r="E367" s="145" t="s">
        <v>181</v>
      </c>
      <c r="F367" s="495" t="s">
        <v>378</v>
      </c>
      <c r="G367" s="146">
        <v>8000</v>
      </c>
      <c r="H367" s="146">
        <v>8000</v>
      </c>
      <c r="I367" s="449"/>
      <c r="J367" s="146">
        <f t="shared" si="5"/>
        <v>0</v>
      </c>
      <c r="K367" s="245"/>
    </row>
    <row r="368" spans="1:11" ht="12.6" customHeight="1" x14ac:dyDescent="0.25">
      <c r="A368" s="444">
        <v>365</v>
      </c>
      <c r="B368" s="145">
        <v>13</v>
      </c>
      <c r="C368" s="145" t="s">
        <v>368</v>
      </c>
      <c r="D368" s="145">
        <v>5311</v>
      </c>
      <c r="E368" s="145" t="s">
        <v>238</v>
      </c>
      <c r="F368" s="495" t="s">
        <v>239</v>
      </c>
      <c r="G368" s="146">
        <v>200000</v>
      </c>
      <c r="H368" s="146">
        <v>200000</v>
      </c>
      <c r="I368" s="449"/>
      <c r="J368" s="146">
        <f t="shared" si="5"/>
        <v>0</v>
      </c>
      <c r="K368" s="245"/>
    </row>
    <row r="369" spans="1:11" ht="12.6" customHeight="1" x14ac:dyDescent="0.25">
      <c r="A369" s="444">
        <v>366</v>
      </c>
      <c r="B369" s="145">
        <v>13</v>
      </c>
      <c r="C369" s="145" t="s">
        <v>368</v>
      </c>
      <c r="D369" s="145">
        <v>5311</v>
      </c>
      <c r="E369" s="145" t="s">
        <v>361</v>
      </c>
      <c r="F369" s="495" t="s">
        <v>379</v>
      </c>
      <c r="G369" s="146">
        <v>120000</v>
      </c>
      <c r="H369" s="146">
        <v>120000</v>
      </c>
      <c r="I369" s="449"/>
      <c r="J369" s="146">
        <f t="shared" si="5"/>
        <v>0</v>
      </c>
      <c r="K369" s="245"/>
    </row>
    <row r="370" spans="1:11" ht="12.6" customHeight="1" x14ac:dyDescent="0.25">
      <c r="A370" s="444">
        <v>367</v>
      </c>
      <c r="B370" s="145">
        <v>13</v>
      </c>
      <c r="C370" s="145" t="s">
        <v>368</v>
      </c>
      <c r="D370" s="145">
        <v>5311</v>
      </c>
      <c r="E370" s="145" t="s">
        <v>225</v>
      </c>
      <c r="F370" s="495" t="s">
        <v>226</v>
      </c>
      <c r="G370" s="146">
        <v>85000</v>
      </c>
      <c r="H370" s="146">
        <v>230000</v>
      </c>
      <c r="I370" s="449"/>
      <c r="J370" s="146">
        <f t="shared" si="5"/>
        <v>145000</v>
      </c>
      <c r="K370" s="245" t="s">
        <v>651</v>
      </c>
    </row>
    <row r="371" spans="1:11" ht="12.6" customHeight="1" x14ac:dyDescent="0.25">
      <c r="A371" s="444">
        <v>368</v>
      </c>
      <c r="B371" s="145">
        <v>13</v>
      </c>
      <c r="C371" s="145" t="s">
        <v>368</v>
      </c>
      <c r="D371" s="145">
        <v>5311</v>
      </c>
      <c r="E371" s="145" t="s">
        <v>67</v>
      </c>
      <c r="F371" s="495" t="s">
        <v>208</v>
      </c>
      <c r="G371" s="146">
        <v>450000</v>
      </c>
      <c r="H371" s="146">
        <v>550000</v>
      </c>
      <c r="I371" s="449"/>
      <c r="J371" s="146">
        <f t="shared" si="5"/>
        <v>100000</v>
      </c>
      <c r="K371" s="247" t="s">
        <v>654</v>
      </c>
    </row>
    <row r="372" spans="1:11" ht="12.6" customHeight="1" x14ac:dyDescent="0.25">
      <c r="A372" s="444">
        <v>369</v>
      </c>
      <c r="B372" s="145">
        <v>13</v>
      </c>
      <c r="C372" s="145" t="s">
        <v>368</v>
      </c>
      <c r="D372" s="145">
        <v>5311</v>
      </c>
      <c r="E372" s="145" t="s">
        <v>68</v>
      </c>
      <c r="F372" s="495" t="s">
        <v>179</v>
      </c>
      <c r="G372" s="146">
        <v>110000</v>
      </c>
      <c r="H372" s="146">
        <v>150000</v>
      </c>
      <c r="I372" s="449"/>
      <c r="J372" s="146">
        <f t="shared" si="5"/>
        <v>40000</v>
      </c>
      <c r="K372" s="245" t="s">
        <v>652</v>
      </c>
    </row>
    <row r="373" spans="1:11" ht="12.6" customHeight="1" x14ac:dyDescent="0.25">
      <c r="A373" s="444">
        <v>370</v>
      </c>
      <c r="B373" s="145">
        <v>13</v>
      </c>
      <c r="C373" s="145" t="s">
        <v>368</v>
      </c>
      <c r="D373" s="145">
        <v>5311</v>
      </c>
      <c r="E373" s="145" t="s">
        <v>69</v>
      </c>
      <c r="F373" s="495" t="s">
        <v>380</v>
      </c>
      <c r="G373" s="146">
        <v>40000</v>
      </c>
      <c r="H373" s="146">
        <v>40000</v>
      </c>
      <c r="I373" s="449"/>
      <c r="J373" s="146">
        <f t="shared" si="5"/>
        <v>0</v>
      </c>
      <c r="K373" s="245"/>
    </row>
    <row r="374" spans="1:11" ht="12.6" customHeight="1" x14ac:dyDescent="0.25">
      <c r="A374" s="444">
        <v>371</v>
      </c>
      <c r="B374" s="145">
        <v>13</v>
      </c>
      <c r="C374" s="145" t="s">
        <v>368</v>
      </c>
      <c r="D374" s="145">
        <v>5311</v>
      </c>
      <c r="E374" s="145" t="s">
        <v>70</v>
      </c>
      <c r="F374" s="495" t="s">
        <v>381</v>
      </c>
      <c r="G374" s="146">
        <v>7000</v>
      </c>
      <c r="H374" s="146">
        <v>7000</v>
      </c>
      <c r="I374" s="449"/>
      <c r="J374" s="146">
        <f t="shared" si="5"/>
        <v>0</v>
      </c>
      <c r="K374" s="245"/>
    </row>
    <row r="375" spans="1:11" ht="12.6" customHeight="1" x14ac:dyDescent="0.25">
      <c r="A375" s="444">
        <v>372</v>
      </c>
      <c r="B375" s="145">
        <v>13</v>
      </c>
      <c r="C375" s="145" t="s">
        <v>368</v>
      </c>
      <c r="D375" s="145">
        <v>5311</v>
      </c>
      <c r="E375" s="145" t="s">
        <v>71</v>
      </c>
      <c r="F375" s="495" t="s">
        <v>383</v>
      </c>
      <c r="G375" s="146">
        <v>10000</v>
      </c>
      <c r="H375" s="146">
        <v>10000</v>
      </c>
      <c r="I375" s="449"/>
      <c r="J375" s="146">
        <f t="shared" si="5"/>
        <v>0</v>
      </c>
      <c r="K375" s="245"/>
    </row>
    <row r="376" spans="1:11" ht="12.6" customHeight="1" x14ac:dyDescent="0.25">
      <c r="A376" s="444">
        <v>373</v>
      </c>
      <c r="B376" s="145">
        <v>13</v>
      </c>
      <c r="C376" s="145" t="s">
        <v>368</v>
      </c>
      <c r="D376" s="145">
        <v>5311</v>
      </c>
      <c r="E376" s="145" t="s">
        <v>212</v>
      </c>
      <c r="F376" s="495" t="s">
        <v>213</v>
      </c>
      <c r="G376" s="146">
        <v>60000</v>
      </c>
      <c r="H376" s="146">
        <v>60000</v>
      </c>
      <c r="I376" s="449"/>
      <c r="J376" s="146">
        <f t="shared" si="5"/>
        <v>0</v>
      </c>
      <c r="K376" s="245"/>
    </row>
    <row r="377" spans="1:11" ht="12.6" customHeight="1" x14ac:dyDescent="0.25">
      <c r="A377" s="444">
        <v>374</v>
      </c>
      <c r="B377" s="171">
        <v>13</v>
      </c>
      <c r="C377" s="171" t="s">
        <v>368</v>
      </c>
      <c r="D377" s="171">
        <v>5311</v>
      </c>
      <c r="E377" s="171" t="s">
        <v>384</v>
      </c>
      <c r="F377" s="501" t="s">
        <v>385</v>
      </c>
      <c r="G377" s="168">
        <v>50000</v>
      </c>
      <c r="H377" s="168">
        <v>50000</v>
      </c>
      <c r="I377" s="449"/>
      <c r="J377" s="168">
        <f t="shared" si="5"/>
        <v>0</v>
      </c>
      <c r="K377" s="255"/>
    </row>
    <row r="378" spans="1:11" ht="12.6" customHeight="1" thickBot="1" x14ac:dyDescent="0.3">
      <c r="A378" s="444">
        <v>375</v>
      </c>
      <c r="B378" s="171">
        <v>13</v>
      </c>
      <c r="C378" s="271">
        <v>4000000003108</v>
      </c>
      <c r="D378" s="171">
        <v>5311</v>
      </c>
      <c r="E378" s="171">
        <v>5222</v>
      </c>
      <c r="F378" s="501" t="s">
        <v>732</v>
      </c>
      <c r="G378" s="168">
        <v>0</v>
      </c>
      <c r="H378" s="168">
        <v>100000</v>
      </c>
      <c r="I378" s="449"/>
      <c r="J378" s="168">
        <f t="shared" si="5"/>
        <v>100000</v>
      </c>
      <c r="K378" s="245"/>
    </row>
    <row r="379" spans="1:11" ht="12.6" customHeight="1" thickBot="1" x14ac:dyDescent="0.3">
      <c r="A379" s="444">
        <v>376</v>
      </c>
      <c r="B379" s="106">
        <v>13</v>
      </c>
      <c r="C379" s="467"/>
      <c r="D379" s="463" t="s">
        <v>36</v>
      </c>
      <c r="E379" s="463"/>
      <c r="F379" s="463"/>
      <c r="G379" s="195">
        <f>SUM(G352:G378)</f>
        <v>20335000</v>
      </c>
      <c r="H379" s="193">
        <f>SUM(H352:H378)</f>
        <v>21710000</v>
      </c>
      <c r="I379" s="450"/>
      <c r="J379" s="195">
        <f t="shared" si="5"/>
        <v>1375000</v>
      </c>
      <c r="K379" s="290"/>
    </row>
    <row r="380" spans="1:11" ht="12.6" customHeight="1" x14ac:dyDescent="0.25">
      <c r="A380" s="444">
        <v>377</v>
      </c>
      <c r="B380" s="196">
        <v>14</v>
      </c>
      <c r="C380" s="196" t="s">
        <v>386</v>
      </c>
      <c r="D380" s="55">
        <v>2219</v>
      </c>
      <c r="E380" s="55">
        <v>5171</v>
      </c>
      <c r="F380" s="509" t="s">
        <v>972</v>
      </c>
      <c r="G380" s="197"/>
      <c r="H380" s="197">
        <v>300000</v>
      </c>
      <c r="I380" s="445"/>
      <c r="J380" s="197"/>
      <c r="K380" s="268"/>
    </row>
    <row r="381" spans="1:11" ht="12.6" customHeight="1" x14ac:dyDescent="0.25">
      <c r="A381" s="444">
        <v>378</v>
      </c>
      <c r="B381" s="196">
        <v>14</v>
      </c>
      <c r="C381" s="196" t="s">
        <v>386</v>
      </c>
      <c r="D381" s="57">
        <v>3399</v>
      </c>
      <c r="E381" s="57">
        <v>5169</v>
      </c>
      <c r="F381" s="510" t="s">
        <v>973</v>
      </c>
      <c r="G381" s="197"/>
      <c r="H381" s="197">
        <v>150000</v>
      </c>
      <c r="I381" s="445"/>
      <c r="J381" s="197"/>
      <c r="K381" s="268"/>
    </row>
    <row r="382" spans="1:11" ht="12.6" customHeight="1" x14ac:dyDescent="0.25">
      <c r="A382" s="444">
        <v>379</v>
      </c>
      <c r="B382" s="196">
        <v>14</v>
      </c>
      <c r="C382" s="196" t="s">
        <v>386</v>
      </c>
      <c r="D382" s="57">
        <v>3399</v>
      </c>
      <c r="E382" s="57">
        <v>5175</v>
      </c>
      <c r="F382" s="510" t="s">
        <v>974</v>
      </c>
      <c r="G382" s="197"/>
      <c r="H382" s="197">
        <v>20000</v>
      </c>
      <c r="I382" s="446"/>
      <c r="J382" s="197"/>
      <c r="K382" s="268"/>
    </row>
    <row r="383" spans="1:11" ht="12.6" customHeight="1" x14ac:dyDescent="0.25">
      <c r="A383" s="444">
        <v>380</v>
      </c>
      <c r="B383" s="196">
        <v>14</v>
      </c>
      <c r="C383" s="196" t="s">
        <v>386</v>
      </c>
      <c r="D383" s="57">
        <v>3399</v>
      </c>
      <c r="E383" s="57">
        <v>5139</v>
      </c>
      <c r="F383" s="511" t="s">
        <v>975</v>
      </c>
      <c r="G383" s="197"/>
      <c r="H383" s="197">
        <v>30000</v>
      </c>
      <c r="I383" s="445"/>
      <c r="J383" s="197"/>
      <c r="K383" s="268"/>
    </row>
    <row r="384" spans="1:11" ht="12.6" customHeight="1" x14ac:dyDescent="0.25">
      <c r="A384" s="444">
        <v>381</v>
      </c>
      <c r="B384" s="196">
        <v>14</v>
      </c>
      <c r="C384" s="196" t="s">
        <v>386</v>
      </c>
      <c r="D384" s="73">
        <v>3319</v>
      </c>
      <c r="E384" s="73">
        <v>5021</v>
      </c>
      <c r="F384" s="511" t="s">
        <v>112</v>
      </c>
      <c r="G384" s="197"/>
      <c r="H384" s="197">
        <v>10000</v>
      </c>
      <c r="I384" s="445"/>
      <c r="J384" s="197"/>
      <c r="K384" s="268"/>
    </row>
    <row r="385" spans="1:11" ht="12.6" customHeight="1" x14ac:dyDescent="0.25">
      <c r="A385" s="444">
        <v>382</v>
      </c>
      <c r="B385" s="196">
        <v>14</v>
      </c>
      <c r="C385" s="196" t="s">
        <v>386</v>
      </c>
      <c r="D385" s="70">
        <v>3326</v>
      </c>
      <c r="E385" s="70">
        <v>5171</v>
      </c>
      <c r="F385" s="512" t="s">
        <v>976</v>
      </c>
      <c r="G385" s="197"/>
      <c r="H385" s="197">
        <v>100000</v>
      </c>
      <c r="I385" s="445"/>
      <c r="J385" s="197"/>
      <c r="K385" s="268"/>
    </row>
    <row r="386" spans="1:11" ht="12.6" customHeight="1" x14ac:dyDescent="0.25">
      <c r="A386" s="444">
        <v>383</v>
      </c>
      <c r="B386" s="196">
        <v>14</v>
      </c>
      <c r="C386" s="196" t="s">
        <v>386</v>
      </c>
      <c r="D386" s="73">
        <v>3349</v>
      </c>
      <c r="E386" s="73">
        <v>5169</v>
      </c>
      <c r="F386" s="511" t="s">
        <v>977</v>
      </c>
      <c r="G386" s="197"/>
      <c r="H386" s="197">
        <v>40000</v>
      </c>
      <c r="I386" s="445"/>
      <c r="J386" s="197"/>
      <c r="K386" s="268"/>
    </row>
    <row r="387" spans="1:11" ht="12.6" customHeight="1" x14ac:dyDescent="0.25">
      <c r="A387" s="444">
        <v>384</v>
      </c>
      <c r="B387" s="196">
        <v>14</v>
      </c>
      <c r="C387" s="196" t="s">
        <v>386</v>
      </c>
      <c r="D387" s="73">
        <v>3419</v>
      </c>
      <c r="E387" s="73">
        <v>5222</v>
      </c>
      <c r="F387" s="511" t="s">
        <v>978</v>
      </c>
      <c r="G387" s="197"/>
      <c r="H387" s="197">
        <v>80000</v>
      </c>
      <c r="I387" s="445"/>
      <c r="J387" s="197"/>
      <c r="K387" s="268"/>
    </row>
    <row r="388" spans="1:11" ht="12.6" customHeight="1" x14ac:dyDescent="0.25">
      <c r="A388" s="444">
        <v>385</v>
      </c>
      <c r="B388" s="196">
        <v>14</v>
      </c>
      <c r="C388" s="196" t="s">
        <v>386</v>
      </c>
      <c r="D388" s="14">
        <v>3613</v>
      </c>
      <c r="E388" s="14">
        <v>5139</v>
      </c>
      <c r="F388" s="508" t="s">
        <v>979</v>
      </c>
      <c r="G388" s="197"/>
      <c r="H388" s="197">
        <v>20000</v>
      </c>
      <c r="I388" s="445"/>
      <c r="J388" s="197"/>
      <c r="K388" s="268"/>
    </row>
    <row r="389" spans="1:11" ht="12.6" customHeight="1" x14ac:dyDescent="0.25">
      <c r="A389" s="444">
        <v>386</v>
      </c>
      <c r="B389" s="196">
        <v>14</v>
      </c>
      <c r="C389" s="196" t="s">
        <v>386</v>
      </c>
      <c r="D389" s="64">
        <v>3631</v>
      </c>
      <c r="E389" s="14">
        <v>5171</v>
      </c>
      <c r="F389" s="508" t="s">
        <v>980</v>
      </c>
      <c r="G389" s="197"/>
      <c r="H389" s="197">
        <v>60000</v>
      </c>
      <c r="I389" s="445"/>
      <c r="J389" s="197"/>
      <c r="K389" s="268"/>
    </row>
    <row r="390" spans="1:11" ht="12.6" customHeight="1" x14ac:dyDescent="0.25">
      <c r="A390" s="444">
        <v>387</v>
      </c>
      <c r="B390" s="196">
        <v>14</v>
      </c>
      <c r="C390" s="196" t="s">
        <v>386</v>
      </c>
      <c r="D390" s="14">
        <v>3745</v>
      </c>
      <c r="E390" s="14">
        <v>5171</v>
      </c>
      <c r="F390" s="508" t="s">
        <v>981</v>
      </c>
      <c r="G390" s="197"/>
      <c r="H390" s="197">
        <v>100000</v>
      </c>
      <c r="I390" s="445"/>
      <c r="J390" s="197"/>
      <c r="K390" s="268"/>
    </row>
    <row r="391" spans="1:11" ht="12.6" customHeight="1" x14ac:dyDescent="0.25">
      <c r="A391" s="444">
        <v>388</v>
      </c>
      <c r="B391" s="196">
        <v>14</v>
      </c>
      <c r="C391" s="196" t="s">
        <v>386</v>
      </c>
      <c r="D391" s="196">
        <v>3699</v>
      </c>
      <c r="E391" s="196">
        <v>5901</v>
      </c>
      <c r="F391" s="511" t="s">
        <v>1021</v>
      </c>
      <c r="G391" s="418"/>
      <c r="H391" s="418">
        <v>45000</v>
      </c>
      <c r="I391" s="445"/>
      <c r="J391" s="418"/>
      <c r="K391" s="268"/>
    </row>
    <row r="392" spans="1:11" ht="12.6" customHeight="1" x14ac:dyDescent="0.25">
      <c r="A392" s="444">
        <v>389</v>
      </c>
      <c r="B392" s="419">
        <v>14</v>
      </c>
      <c r="C392" s="419" t="s">
        <v>386</v>
      </c>
      <c r="D392" s="419"/>
      <c r="E392" s="419"/>
      <c r="F392" s="513" t="s">
        <v>387</v>
      </c>
      <c r="G392" s="420">
        <v>955000</v>
      </c>
      <c r="H392" s="420">
        <f>SUM(H380:H391)</f>
        <v>955000</v>
      </c>
      <c r="I392" s="450"/>
      <c r="J392" s="420">
        <f>H392-G392</f>
        <v>0</v>
      </c>
      <c r="K392" s="421"/>
    </row>
    <row r="393" spans="1:11" ht="12.6" customHeight="1" x14ac:dyDescent="0.25">
      <c r="A393" s="444">
        <v>390</v>
      </c>
      <c r="B393" s="145">
        <v>14</v>
      </c>
      <c r="C393" s="145" t="s">
        <v>388</v>
      </c>
      <c r="D393" s="70">
        <v>3399</v>
      </c>
      <c r="E393" s="70">
        <v>5169</v>
      </c>
      <c r="F393" s="512" t="s">
        <v>982</v>
      </c>
      <c r="G393" s="420"/>
      <c r="H393" s="420">
        <v>20000</v>
      </c>
      <c r="I393" s="445"/>
      <c r="J393" s="420"/>
      <c r="K393" s="421"/>
    </row>
    <row r="394" spans="1:11" ht="12.6" customHeight="1" x14ac:dyDescent="0.25">
      <c r="A394" s="444">
        <v>391</v>
      </c>
      <c r="B394" s="145">
        <v>14</v>
      </c>
      <c r="C394" s="145" t="s">
        <v>388</v>
      </c>
      <c r="D394" s="73">
        <v>3613</v>
      </c>
      <c r="E394" s="73">
        <v>5137</v>
      </c>
      <c r="F394" s="510" t="s">
        <v>983</v>
      </c>
      <c r="G394" s="420"/>
      <c r="H394" s="420">
        <v>15000</v>
      </c>
      <c r="I394" s="445"/>
      <c r="J394" s="420"/>
      <c r="K394" s="421"/>
    </row>
    <row r="395" spans="1:11" ht="12.6" customHeight="1" x14ac:dyDescent="0.25">
      <c r="A395" s="444">
        <v>392</v>
      </c>
      <c r="B395" s="145">
        <v>14</v>
      </c>
      <c r="C395" s="145" t="s">
        <v>388</v>
      </c>
      <c r="D395" s="70">
        <v>3613</v>
      </c>
      <c r="E395" s="70">
        <v>5171</v>
      </c>
      <c r="F395" s="512" t="s">
        <v>984</v>
      </c>
      <c r="G395" s="420"/>
      <c r="H395" s="420">
        <v>10000</v>
      </c>
      <c r="I395" s="445"/>
      <c r="J395" s="420"/>
      <c r="K395" s="421"/>
    </row>
    <row r="396" spans="1:11" ht="12.6" customHeight="1" x14ac:dyDescent="0.25">
      <c r="A396" s="444">
        <v>393</v>
      </c>
      <c r="B396" s="145">
        <v>14</v>
      </c>
      <c r="C396" s="145" t="s">
        <v>388</v>
      </c>
      <c r="D396" s="73">
        <v>3636</v>
      </c>
      <c r="E396" s="73">
        <v>6121</v>
      </c>
      <c r="F396" s="511" t="s">
        <v>985</v>
      </c>
      <c r="G396" s="197"/>
      <c r="H396" s="197">
        <v>100000</v>
      </c>
      <c r="I396" s="445"/>
      <c r="J396" s="197"/>
      <c r="K396" s="268"/>
    </row>
    <row r="397" spans="1:11" ht="12.6" customHeight="1" x14ac:dyDescent="0.25">
      <c r="A397" s="444">
        <v>394</v>
      </c>
      <c r="B397" s="147">
        <v>14</v>
      </c>
      <c r="C397" s="147" t="s">
        <v>388</v>
      </c>
      <c r="D397" s="487"/>
      <c r="E397" s="487"/>
      <c r="F397" s="494" t="s">
        <v>389</v>
      </c>
      <c r="G397" s="293">
        <v>145000</v>
      </c>
      <c r="H397" s="293">
        <f>SUM(H393:H396)</f>
        <v>145000</v>
      </c>
      <c r="I397" s="450"/>
      <c r="J397" s="293">
        <f t="shared" si="5"/>
        <v>0</v>
      </c>
      <c r="K397" s="422"/>
    </row>
    <row r="398" spans="1:11" ht="12.6" customHeight="1" x14ac:dyDescent="0.25">
      <c r="A398" s="444">
        <v>395</v>
      </c>
      <c r="B398" s="145">
        <v>14</v>
      </c>
      <c r="C398" s="145" t="s">
        <v>390</v>
      </c>
      <c r="D398" s="14">
        <v>2212</v>
      </c>
      <c r="E398" s="57">
        <v>5171</v>
      </c>
      <c r="F398" s="510" t="s">
        <v>986</v>
      </c>
      <c r="G398" s="170"/>
      <c r="H398" s="170">
        <v>85000</v>
      </c>
      <c r="I398" s="445"/>
      <c r="J398" s="170"/>
      <c r="K398" s="164"/>
    </row>
    <row r="399" spans="1:11" ht="12.6" customHeight="1" x14ac:dyDescent="0.25">
      <c r="A399" s="444">
        <v>396</v>
      </c>
      <c r="B399" s="145">
        <v>14</v>
      </c>
      <c r="C399" s="145" t="s">
        <v>390</v>
      </c>
      <c r="D399" s="57">
        <v>2219</v>
      </c>
      <c r="E399" s="14">
        <v>5171</v>
      </c>
      <c r="F399" s="510" t="s">
        <v>987</v>
      </c>
      <c r="G399" s="170"/>
      <c r="H399" s="170">
        <v>40000</v>
      </c>
      <c r="I399" s="446"/>
      <c r="J399" s="170"/>
      <c r="K399" s="164"/>
    </row>
    <row r="400" spans="1:11" ht="12.6" customHeight="1" x14ac:dyDescent="0.25">
      <c r="A400" s="444">
        <v>397</v>
      </c>
      <c r="B400" s="145">
        <v>14</v>
      </c>
      <c r="C400" s="145" t="s">
        <v>390</v>
      </c>
      <c r="D400" s="488">
        <v>3699</v>
      </c>
      <c r="E400" s="488">
        <v>5901</v>
      </c>
      <c r="F400" s="511" t="s">
        <v>1021</v>
      </c>
      <c r="G400" s="418"/>
      <c r="H400" s="418">
        <v>5000</v>
      </c>
      <c r="I400" s="445"/>
      <c r="J400" s="418"/>
      <c r="K400" s="164"/>
    </row>
    <row r="401" spans="1:11" ht="12.6" customHeight="1" x14ac:dyDescent="0.25">
      <c r="A401" s="444">
        <v>398</v>
      </c>
      <c r="B401" s="147">
        <v>14</v>
      </c>
      <c r="C401" s="147" t="s">
        <v>390</v>
      </c>
      <c r="D401" s="487"/>
      <c r="E401" s="487"/>
      <c r="F401" s="494" t="s">
        <v>391</v>
      </c>
      <c r="G401" s="293">
        <v>130000</v>
      </c>
      <c r="H401" s="293">
        <f>SUM(H398:H400)</f>
        <v>130000</v>
      </c>
      <c r="I401" s="450"/>
      <c r="J401" s="293">
        <f>H401-G401</f>
        <v>0</v>
      </c>
      <c r="K401" s="422"/>
    </row>
    <row r="402" spans="1:11" ht="12.6" customHeight="1" x14ac:dyDescent="0.25">
      <c r="A402" s="444">
        <v>399</v>
      </c>
      <c r="B402" s="145">
        <v>14</v>
      </c>
      <c r="C402" s="145" t="s">
        <v>392</v>
      </c>
      <c r="D402" s="57">
        <v>3613</v>
      </c>
      <c r="E402" s="57">
        <v>5137</v>
      </c>
      <c r="F402" s="510" t="s">
        <v>983</v>
      </c>
      <c r="G402" s="293"/>
      <c r="H402" s="293">
        <v>30000</v>
      </c>
      <c r="I402" s="442"/>
      <c r="J402" s="293"/>
      <c r="K402" s="422"/>
    </row>
    <row r="403" spans="1:11" ht="12.6" customHeight="1" x14ac:dyDescent="0.25">
      <c r="A403" s="444">
        <v>400</v>
      </c>
      <c r="B403" s="145">
        <v>14</v>
      </c>
      <c r="C403" s="145" t="s">
        <v>392</v>
      </c>
      <c r="D403" s="57">
        <v>3399</v>
      </c>
      <c r="E403" s="57">
        <v>5169</v>
      </c>
      <c r="F403" s="510" t="s">
        <v>973</v>
      </c>
      <c r="G403" s="293"/>
      <c r="H403" s="293">
        <v>15000</v>
      </c>
      <c r="I403" s="452"/>
      <c r="J403" s="293"/>
      <c r="K403" s="422"/>
    </row>
    <row r="404" spans="1:11" ht="12.6" customHeight="1" x14ac:dyDescent="0.25">
      <c r="A404" s="444">
        <v>401</v>
      </c>
      <c r="B404" s="145">
        <v>14</v>
      </c>
      <c r="C404" s="145" t="s">
        <v>392</v>
      </c>
      <c r="D404" s="57">
        <v>3399</v>
      </c>
      <c r="E404" s="57">
        <v>5175</v>
      </c>
      <c r="F404" s="510" t="s">
        <v>988</v>
      </c>
      <c r="G404" s="293"/>
      <c r="H404" s="293">
        <v>15000</v>
      </c>
      <c r="I404" s="452"/>
      <c r="J404" s="293"/>
      <c r="K404" s="422"/>
    </row>
    <row r="405" spans="1:11" ht="12.6" customHeight="1" x14ac:dyDescent="0.25">
      <c r="A405" s="444">
        <v>402</v>
      </c>
      <c r="B405" s="145">
        <v>14</v>
      </c>
      <c r="C405" s="145" t="s">
        <v>392</v>
      </c>
      <c r="D405" s="109">
        <v>3419</v>
      </c>
      <c r="E405" s="57">
        <v>5222</v>
      </c>
      <c r="F405" s="510" t="s">
        <v>989</v>
      </c>
      <c r="G405" s="293"/>
      <c r="H405" s="293">
        <v>20000</v>
      </c>
      <c r="I405" s="452"/>
      <c r="J405" s="293"/>
      <c r="K405" s="422"/>
    </row>
    <row r="406" spans="1:11" ht="12.6" customHeight="1" x14ac:dyDescent="0.25">
      <c r="A406" s="444">
        <v>403</v>
      </c>
      <c r="B406" s="145">
        <v>14</v>
      </c>
      <c r="C406" s="145" t="s">
        <v>392</v>
      </c>
      <c r="D406" s="57">
        <v>3412</v>
      </c>
      <c r="E406" s="57">
        <v>5171</v>
      </c>
      <c r="F406" s="510" t="s">
        <v>990</v>
      </c>
      <c r="G406" s="293"/>
      <c r="H406" s="293">
        <v>10000</v>
      </c>
      <c r="I406" s="452"/>
      <c r="J406" s="293"/>
      <c r="K406" s="422"/>
    </row>
    <row r="407" spans="1:11" ht="12.6" customHeight="1" x14ac:dyDescent="0.25">
      <c r="A407" s="444">
        <v>404</v>
      </c>
      <c r="B407" s="145">
        <v>14</v>
      </c>
      <c r="C407" s="145" t="s">
        <v>392</v>
      </c>
      <c r="D407" s="57">
        <v>3322</v>
      </c>
      <c r="E407" s="57">
        <v>5154</v>
      </c>
      <c r="F407" s="510" t="s">
        <v>991</v>
      </c>
      <c r="G407" s="293"/>
      <c r="H407" s="293">
        <v>20000</v>
      </c>
      <c r="I407" s="452"/>
      <c r="J407" s="293"/>
      <c r="K407" s="422"/>
    </row>
    <row r="408" spans="1:11" ht="12.6" customHeight="1" x14ac:dyDescent="0.25">
      <c r="A408" s="444">
        <v>405</v>
      </c>
      <c r="B408" s="145">
        <v>14</v>
      </c>
      <c r="C408" s="145" t="s">
        <v>392</v>
      </c>
      <c r="D408" s="57">
        <v>3745</v>
      </c>
      <c r="E408" s="57">
        <v>5171</v>
      </c>
      <c r="F408" s="510" t="s">
        <v>981</v>
      </c>
      <c r="G408" s="170"/>
      <c r="H408" s="170">
        <v>30000</v>
      </c>
      <c r="I408" s="452"/>
      <c r="J408" s="170"/>
      <c r="K408" s="164"/>
    </row>
    <row r="409" spans="1:11" ht="12.6" customHeight="1" x14ac:dyDescent="0.25">
      <c r="A409" s="444">
        <v>406</v>
      </c>
      <c r="B409" s="145">
        <v>14</v>
      </c>
      <c r="C409" s="145" t="s">
        <v>392</v>
      </c>
      <c r="D409" s="57">
        <v>3326</v>
      </c>
      <c r="E409" s="57">
        <v>5171</v>
      </c>
      <c r="F409" s="510" t="s">
        <v>992</v>
      </c>
      <c r="G409" s="170"/>
      <c r="H409" s="170">
        <v>50000</v>
      </c>
      <c r="I409" s="452"/>
      <c r="J409" s="170"/>
      <c r="K409" s="164"/>
    </row>
    <row r="410" spans="1:11" ht="12.6" customHeight="1" x14ac:dyDescent="0.25">
      <c r="A410" s="444">
        <v>407</v>
      </c>
      <c r="B410" s="145">
        <v>14</v>
      </c>
      <c r="C410" s="145" t="s">
        <v>392</v>
      </c>
      <c r="D410" s="117">
        <v>2219</v>
      </c>
      <c r="E410" s="14">
        <v>5171</v>
      </c>
      <c r="F410" s="510" t="s">
        <v>993</v>
      </c>
      <c r="G410" s="170"/>
      <c r="H410" s="170">
        <v>70000</v>
      </c>
      <c r="I410" s="452"/>
      <c r="J410" s="170"/>
      <c r="K410" s="164"/>
    </row>
    <row r="411" spans="1:11" ht="12.6" customHeight="1" x14ac:dyDescent="0.25">
      <c r="A411" s="444">
        <v>408</v>
      </c>
      <c r="B411" s="147">
        <v>14</v>
      </c>
      <c r="C411" s="147" t="s">
        <v>392</v>
      </c>
      <c r="D411" s="487"/>
      <c r="E411" s="487"/>
      <c r="F411" s="494" t="s">
        <v>393</v>
      </c>
      <c r="G411" s="149">
        <v>260000</v>
      </c>
      <c r="H411" s="149">
        <f>SUM(H402:H410)</f>
        <v>260000</v>
      </c>
      <c r="I411" s="450"/>
      <c r="J411" s="149">
        <f>H411-G411</f>
        <v>0</v>
      </c>
      <c r="K411" s="253"/>
    </row>
    <row r="412" spans="1:11" ht="12.6" customHeight="1" x14ac:dyDescent="0.25">
      <c r="A412" s="444">
        <v>409</v>
      </c>
      <c r="B412" s="145">
        <v>14</v>
      </c>
      <c r="C412" s="145" t="s">
        <v>394</v>
      </c>
      <c r="D412" s="57">
        <v>3613</v>
      </c>
      <c r="E412" s="57">
        <v>5137</v>
      </c>
      <c r="F412" s="510" t="s">
        <v>983</v>
      </c>
      <c r="G412" s="293"/>
      <c r="H412" s="293">
        <v>25000</v>
      </c>
      <c r="I412" s="428"/>
      <c r="J412" s="293"/>
      <c r="K412" s="253"/>
    </row>
    <row r="413" spans="1:11" ht="12.6" customHeight="1" x14ac:dyDescent="0.25">
      <c r="A413" s="444">
        <v>410</v>
      </c>
      <c r="B413" s="145">
        <v>14</v>
      </c>
      <c r="C413" s="145" t="s">
        <v>394</v>
      </c>
      <c r="D413" s="57">
        <v>3745</v>
      </c>
      <c r="E413" s="57">
        <v>5171</v>
      </c>
      <c r="F413" s="514" t="s">
        <v>981</v>
      </c>
      <c r="G413" s="293"/>
      <c r="H413" s="293">
        <v>10000</v>
      </c>
      <c r="I413" s="426"/>
      <c r="J413" s="293"/>
      <c r="K413" s="253"/>
    </row>
    <row r="414" spans="1:11" ht="12.6" customHeight="1" x14ac:dyDescent="0.25">
      <c r="A414" s="444">
        <v>411</v>
      </c>
      <c r="B414" s="145">
        <v>14</v>
      </c>
      <c r="C414" s="145" t="s">
        <v>394</v>
      </c>
      <c r="D414" s="57">
        <v>3399</v>
      </c>
      <c r="E414" s="57">
        <v>5169</v>
      </c>
      <c r="F414" s="510" t="s">
        <v>982</v>
      </c>
      <c r="G414" s="293"/>
      <c r="H414" s="293">
        <v>20000</v>
      </c>
      <c r="I414" s="446"/>
      <c r="J414" s="293"/>
      <c r="K414" s="253"/>
    </row>
    <row r="415" spans="1:11" ht="12.6" customHeight="1" x14ac:dyDescent="0.25">
      <c r="A415" s="444">
        <v>412</v>
      </c>
      <c r="B415" s="145">
        <v>14</v>
      </c>
      <c r="C415" s="145" t="s">
        <v>394</v>
      </c>
      <c r="D415" s="324">
        <v>3419</v>
      </c>
      <c r="E415" s="57">
        <v>5222</v>
      </c>
      <c r="F415" s="510" t="s">
        <v>994</v>
      </c>
      <c r="G415" s="170"/>
      <c r="H415" s="170">
        <v>10000</v>
      </c>
      <c r="I415" s="446"/>
      <c r="J415" s="170"/>
      <c r="K415" s="245"/>
    </row>
    <row r="416" spans="1:11" ht="12.6" customHeight="1" x14ac:dyDescent="0.25">
      <c r="A416" s="444">
        <v>413</v>
      </c>
      <c r="B416" s="145">
        <v>14</v>
      </c>
      <c r="C416" s="145" t="s">
        <v>394</v>
      </c>
      <c r="D416" s="57">
        <v>3412</v>
      </c>
      <c r="E416" s="57">
        <v>5171</v>
      </c>
      <c r="F416" s="510" t="s">
        <v>990</v>
      </c>
      <c r="G416" s="170"/>
      <c r="H416" s="170">
        <v>10000</v>
      </c>
      <c r="I416" s="446"/>
      <c r="J416" s="170"/>
      <c r="K416" s="245"/>
    </row>
    <row r="417" spans="1:11" ht="12.6" customHeight="1" x14ac:dyDescent="0.25">
      <c r="A417" s="444">
        <v>414</v>
      </c>
      <c r="B417" s="145">
        <v>14</v>
      </c>
      <c r="C417" s="145" t="s">
        <v>394</v>
      </c>
      <c r="D417" s="14">
        <v>3632</v>
      </c>
      <c r="E417" s="109">
        <v>5171</v>
      </c>
      <c r="F417" s="510" t="s">
        <v>995</v>
      </c>
      <c r="G417" s="170"/>
      <c r="H417" s="170">
        <v>10000</v>
      </c>
      <c r="I417" s="446"/>
      <c r="J417" s="170"/>
      <c r="K417" s="245"/>
    </row>
    <row r="418" spans="1:11" ht="12.6" customHeight="1" x14ac:dyDescent="0.25">
      <c r="A418" s="444">
        <v>415</v>
      </c>
      <c r="B418" s="145">
        <v>14</v>
      </c>
      <c r="C418" s="145" t="s">
        <v>394</v>
      </c>
      <c r="D418" s="57">
        <v>3699</v>
      </c>
      <c r="E418" s="57">
        <v>5901</v>
      </c>
      <c r="F418" s="511" t="s">
        <v>1021</v>
      </c>
      <c r="G418" s="423"/>
      <c r="H418" s="423">
        <v>45000</v>
      </c>
      <c r="I418" s="426"/>
      <c r="J418" s="423"/>
      <c r="K418" s="245"/>
    </row>
    <row r="419" spans="1:11" ht="12.6" customHeight="1" x14ac:dyDescent="0.25">
      <c r="A419" s="444">
        <v>416</v>
      </c>
      <c r="B419" s="147">
        <v>14</v>
      </c>
      <c r="C419" s="147" t="s">
        <v>394</v>
      </c>
      <c r="D419" s="487"/>
      <c r="E419" s="487"/>
      <c r="F419" s="494" t="s">
        <v>395</v>
      </c>
      <c r="G419" s="149">
        <v>130000</v>
      </c>
      <c r="H419" s="149">
        <f>SUM(H412:H418)</f>
        <v>130000</v>
      </c>
      <c r="I419" s="450"/>
      <c r="J419" s="149">
        <f>H419-G419</f>
        <v>0</v>
      </c>
      <c r="K419" s="253"/>
    </row>
    <row r="420" spans="1:11" ht="12.6" customHeight="1" x14ac:dyDescent="0.25">
      <c r="A420" s="444">
        <v>417</v>
      </c>
      <c r="B420" s="145">
        <v>14</v>
      </c>
      <c r="C420" s="145" t="s">
        <v>396</v>
      </c>
      <c r="D420" s="57">
        <v>3399</v>
      </c>
      <c r="E420" s="57">
        <v>5169</v>
      </c>
      <c r="F420" s="510" t="s">
        <v>982</v>
      </c>
      <c r="G420" s="149"/>
      <c r="H420" s="149">
        <v>20000</v>
      </c>
      <c r="I420" s="428"/>
      <c r="J420" s="149"/>
      <c r="K420" s="253"/>
    </row>
    <row r="421" spans="1:11" ht="12.6" customHeight="1" x14ac:dyDescent="0.25">
      <c r="A421" s="444">
        <v>418</v>
      </c>
      <c r="B421" s="145">
        <v>14</v>
      </c>
      <c r="C421" s="145" t="s">
        <v>396</v>
      </c>
      <c r="D421" s="57">
        <v>3613</v>
      </c>
      <c r="E421" s="57">
        <v>5137</v>
      </c>
      <c r="F421" s="510" t="s">
        <v>983</v>
      </c>
      <c r="G421" s="149"/>
      <c r="H421" s="149">
        <v>20000</v>
      </c>
      <c r="I421" s="446"/>
      <c r="J421" s="149"/>
      <c r="K421" s="253"/>
    </row>
    <row r="422" spans="1:11" ht="12.6" customHeight="1" x14ac:dyDescent="0.25">
      <c r="A422" s="444">
        <v>419</v>
      </c>
      <c r="B422" s="145">
        <v>14</v>
      </c>
      <c r="C422" s="145" t="s">
        <v>396</v>
      </c>
      <c r="D422" s="57">
        <v>3613</v>
      </c>
      <c r="E422" s="57">
        <v>5139</v>
      </c>
      <c r="F422" s="514" t="s">
        <v>561</v>
      </c>
      <c r="G422" s="149"/>
      <c r="H422" s="149">
        <v>20000</v>
      </c>
      <c r="I422" s="426"/>
      <c r="J422" s="149"/>
      <c r="K422" s="253"/>
    </row>
    <row r="423" spans="1:11" ht="12.6" customHeight="1" x14ac:dyDescent="0.25">
      <c r="A423" s="444">
        <v>420</v>
      </c>
      <c r="B423" s="145">
        <v>14</v>
      </c>
      <c r="C423" s="145" t="s">
        <v>396</v>
      </c>
      <c r="D423" s="57">
        <v>3613</v>
      </c>
      <c r="E423" s="57">
        <v>5171</v>
      </c>
      <c r="F423" s="510" t="s">
        <v>996</v>
      </c>
      <c r="G423" s="149"/>
      <c r="H423" s="149">
        <v>30000</v>
      </c>
      <c r="I423" s="446"/>
      <c r="J423" s="149"/>
      <c r="K423" s="253"/>
    </row>
    <row r="424" spans="1:11" ht="12.6" customHeight="1" x14ac:dyDescent="0.25">
      <c r="A424" s="444">
        <v>421</v>
      </c>
      <c r="B424" s="145">
        <v>14</v>
      </c>
      <c r="C424" s="145" t="s">
        <v>396</v>
      </c>
      <c r="D424" s="57">
        <v>3319</v>
      </c>
      <c r="E424" s="57">
        <v>5021</v>
      </c>
      <c r="F424" s="510" t="s">
        <v>112</v>
      </c>
      <c r="G424" s="146"/>
      <c r="H424" s="146">
        <v>6000</v>
      </c>
      <c r="I424" s="446"/>
      <c r="J424" s="146"/>
      <c r="K424" s="245"/>
    </row>
    <row r="425" spans="1:11" ht="12.6" customHeight="1" x14ac:dyDescent="0.25">
      <c r="A425" s="444">
        <v>422</v>
      </c>
      <c r="B425" s="145">
        <v>14</v>
      </c>
      <c r="C425" s="145" t="s">
        <v>396</v>
      </c>
      <c r="D425" s="57">
        <v>3745</v>
      </c>
      <c r="E425" s="57">
        <v>5171</v>
      </c>
      <c r="F425" s="510" t="s">
        <v>981</v>
      </c>
      <c r="G425" s="146"/>
      <c r="H425" s="146">
        <v>10000</v>
      </c>
      <c r="I425" s="446"/>
      <c r="J425" s="146"/>
      <c r="K425" s="245"/>
    </row>
    <row r="426" spans="1:11" ht="12.6" customHeight="1" x14ac:dyDescent="0.25">
      <c r="A426" s="444">
        <v>423</v>
      </c>
      <c r="B426" s="145">
        <v>14</v>
      </c>
      <c r="C426" s="145" t="s">
        <v>396</v>
      </c>
      <c r="D426" s="488">
        <v>3699</v>
      </c>
      <c r="E426" s="488">
        <v>5901</v>
      </c>
      <c r="F426" s="511" t="s">
        <v>1021</v>
      </c>
      <c r="G426" s="520"/>
      <c r="H426" s="146">
        <v>34000</v>
      </c>
      <c r="I426" s="426"/>
      <c r="K426" s="245"/>
    </row>
    <row r="427" spans="1:11" ht="12.6" customHeight="1" x14ac:dyDescent="0.25">
      <c r="A427" s="444">
        <v>424</v>
      </c>
      <c r="B427" s="147">
        <v>14</v>
      </c>
      <c r="C427" s="147" t="s">
        <v>396</v>
      </c>
      <c r="D427" s="487"/>
      <c r="E427" s="487"/>
      <c r="F427" s="494" t="s">
        <v>397</v>
      </c>
      <c r="G427" s="149">
        <v>140000</v>
      </c>
      <c r="H427" s="149">
        <f>SUM(H420:H426)</f>
        <v>140000</v>
      </c>
      <c r="I427" s="450"/>
      <c r="J427" s="149">
        <f>H427-G427</f>
        <v>0</v>
      </c>
      <c r="K427" s="245"/>
    </row>
    <row r="428" spans="1:11" ht="12.6" customHeight="1" x14ac:dyDescent="0.25">
      <c r="A428" s="444">
        <v>425</v>
      </c>
      <c r="B428" s="145">
        <v>14</v>
      </c>
      <c r="C428" s="145" t="s">
        <v>398</v>
      </c>
      <c r="D428" s="57">
        <v>2212</v>
      </c>
      <c r="E428" s="57">
        <v>5171</v>
      </c>
      <c r="F428" s="510" t="s">
        <v>997</v>
      </c>
      <c r="G428" s="149"/>
      <c r="H428" s="149">
        <v>80000</v>
      </c>
      <c r="I428" s="446"/>
      <c r="J428" s="149"/>
      <c r="K428" s="245"/>
    </row>
    <row r="429" spans="1:11" ht="12.6" customHeight="1" x14ac:dyDescent="0.25">
      <c r="A429" s="444">
        <v>426</v>
      </c>
      <c r="B429" s="145">
        <v>14</v>
      </c>
      <c r="C429" s="145" t="s">
        <v>398</v>
      </c>
      <c r="D429" s="57">
        <v>3326</v>
      </c>
      <c r="E429" s="57">
        <v>5171</v>
      </c>
      <c r="F429" s="510" t="s">
        <v>998</v>
      </c>
      <c r="G429" s="149"/>
      <c r="H429" s="149">
        <v>85000</v>
      </c>
      <c r="I429" s="446"/>
      <c r="J429" s="149"/>
      <c r="K429" s="245"/>
    </row>
    <row r="430" spans="1:11" ht="12.6" customHeight="1" x14ac:dyDescent="0.25">
      <c r="A430" s="444">
        <v>427</v>
      </c>
      <c r="B430" s="145">
        <v>14</v>
      </c>
      <c r="C430" s="145" t="s">
        <v>398</v>
      </c>
      <c r="D430" s="57">
        <v>3349</v>
      </c>
      <c r="E430" s="57">
        <v>5168</v>
      </c>
      <c r="F430" s="514" t="s">
        <v>999</v>
      </c>
      <c r="G430" s="149"/>
      <c r="H430" s="149">
        <v>5000</v>
      </c>
      <c r="I430" s="426"/>
      <c r="J430" s="149"/>
      <c r="K430" s="245"/>
    </row>
    <row r="431" spans="1:11" ht="12.6" customHeight="1" x14ac:dyDescent="0.25">
      <c r="A431" s="444">
        <v>428</v>
      </c>
      <c r="B431" s="145">
        <v>14</v>
      </c>
      <c r="C431" s="145" t="s">
        <v>398</v>
      </c>
      <c r="D431" s="57">
        <v>3419</v>
      </c>
      <c r="E431" s="57">
        <v>5222</v>
      </c>
      <c r="F431" s="510" t="s">
        <v>1000</v>
      </c>
      <c r="G431" s="149"/>
      <c r="H431" s="149">
        <v>40000</v>
      </c>
      <c r="I431" s="446"/>
      <c r="J431" s="149"/>
      <c r="K431" s="245"/>
    </row>
    <row r="432" spans="1:11" ht="12.6" customHeight="1" x14ac:dyDescent="0.25">
      <c r="A432" s="444">
        <v>429</v>
      </c>
      <c r="B432" s="145">
        <v>14</v>
      </c>
      <c r="C432" s="145" t="s">
        <v>398</v>
      </c>
      <c r="D432" s="57">
        <v>3399</v>
      </c>
      <c r="E432" s="57">
        <v>5169</v>
      </c>
      <c r="F432" s="510" t="s">
        <v>973</v>
      </c>
      <c r="G432" s="149"/>
      <c r="H432" s="149">
        <v>80000</v>
      </c>
      <c r="I432" s="428"/>
      <c r="J432" s="149"/>
      <c r="K432" s="245"/>
    </row>
    <row r="433" spans="1:11" ht="12.6" customHeight="1" x14ac:dyDescent="0.25">
      <c r="A433" s="444">
        <v>430</v>
      </c>
      <c r="B433" s="145">
        <v>14</v>
      </c>
      <c r="C433" s="145" t="s">
        <v>398</v>
      </c>
      <c r="D433" s="57">
        <v>3399</v>
      </c>
      <c r="E433" s="57">
        <v>5175</v>
      </c>
      <c r="F433" s="510" t="s">
        <v>974</v>
      </c>
      <c r="G433" s="149"/>
      <c r="H433" s="149">
        <v>30000</v>
      </c>
      <c r="I433" s="446"/>
      <c r="J433" s="149"/>
      <c r="K433" s="245"/>
    </row>
    <row r="434" spans="1:11" ht="12.6" customHeight="1" x14ac:dyDescent="0.25">
      <c r="A434" s="444">
        <v>431</v>
      </c>
      <c r="B434" s="145">
        <v>14</v>
      </c>
      <c r="C434" s="145" t="s">
        <v>398</v>
      </c>
      <c r="D434" s="57">
        <v>3399</v>
      </c>
      <c r="E434" s="57">
        <v>5194</v>
      </c>
      <c r="F434" s="511" t="s">
        <v>1001</v>
      </c>
      <c r="G434" s="149"/>
      <c r="H434" s="149">
        <v>20000</v>
      </c>
      <c r="I434" s="446"/>
      <c r="J434" s="149"/>
      <c r="K434" s="245"/>
    </row>
    <row r="435" spans="1:11" ht="12.6" customHeight="1" x14ac:dyDescent="0.25">
      <c r="A435" s="444">
        <v>432</v>
      </c>
      <c r="B435" s="145">
        <v>14</v>
      </c>
      <c r="C435" s="145" t="s">
        <v>398</v>
      </c>
      <c r="D435" s="57">
        <v>3613</v>
      </c>
      <c r="E435" s="57">
        <v>5139</v>
      </c>
      <c r="F435" s="514" t="s">
        <v>561</v>
      </c>
      <c r="G435" s="146"/>
      <c r="H435" s="146">
        <v>10000</v>
      </c>
      <c r="I435" s="426"/>
      <c r="J435" s="146"/>
      <c r="K435" s="245"/>
    </row>
    <row r="436" spans="1:11" ht="12.6" customHeight="1" x14ac:dyDescent="0.25">
      <c r="A436" s="444">
        <v>433</v>
      </c>
      <c r="B436" s="145">
        <v>14</v>
      </c>
      <c r="C436" s="145" t="s">
        <v>398</v>
      </c>
      <c r="D436" s="57">
        <v>3745</v>
      </c>
      <c r="E436" s="57">
        <v>5171</v>
      </c>
      <c r="F436" s="510" t="s">
        <v>981</v>
      </c>
      <c r="G436" s="521"/>
      <c r="H436" s="424">
        <v>40000</v>
      </c>
      <c r="I436" s="446"/>
      <c r="J436" s="424"/>
      <c r="K436" s="245"/>
    </row>
    <row r="437" spans="1:11" ht="12.6" customHeight="1" x14ac:dyDescent="0.25">
      <c r="A437" s="444">
        <v>434</v>
      </c>
      <c r="B437" s="147">
        <v>14</v>
      </c>
      <c r="C437" s="147" t="s">
        <v>398</v>
      </c>
      <c r="D437" s="489"/>
      <c r="E437" s="489"/>
      <c r="F437" s="494" t="s">
        <v>399</v>
      </c>
      <c r="G437" s="149">
        <v>390000</v>
      </c>
      <c r="H437" s="149">
        <f>SUM(H428:H436)</f>
        <v>390000</v>
      </c>
      <c r="I437" s="450"/>
      <c r="J437" s="149">
        <f>H437-G437</f>
        <v>0</v>
      </c>
      <c r="K437" s="254"/>
    </row>
    <row r="438" spans="1:11" ht="12.6" customHeight="1" x14ac:dyDescent="0.25">
      <c r="A438" s="444">
        <v>435</v>
      </c>
      <c r="B438" s="171">
        <v>14</v>
      </c>
      <c r="C438" s="171" t="s">
        <v>400</v>
      </c>
      <c r="D438" s="25">
        <v>3399</v>
      </c>
      <c r="E438" s="25">
        <v>5139</v>
      </c>
      <c r="F438" s="510" t="s">
        <v>975</v>
      </c>
      <c r="G438" s="153"/>
      <c r="H438" s="153">
        <v>10000</v>
      </c>
      <c r="I438" s="446"/>
      <c r="J438" s="153"/>
      <c r="K438" s="254"/>
    </row>
    <row r="439" spans="1:11" ht="12.6" customHeight="1" x14ac:dyDescent="0.25">
      <c r="A439" s="444">
        <v>436</v>
      </c>
      <c r="B439" s="171">
        <v>14</v>
      </c>
      <c r="C439" s="171" t="s">
        <v>400</v>
      </c>
      <c r="D439" s="73">
        <v>3399</v>
      </c>
      <c r="E439" s="73">
        <v>5175</v>
      </c>
      <c r="F439" s="511" t="s">
        <v>974</v>
      </c>
      <c r="G439" s="153"/>
      <c r="H439" s="153">
        <v>25000</v>
      </c>
      <c r="I439" s="426"/>
      <c r="J439" s="153"/>
      <c r="K439" s="254"/>
    </row>
    <row r="440" spans="1:11" ht="12.6" customHeight="1" x14ac:dyDescent="0.25">
      <c r="A440" s="444">
        <v>437</v>
      </c>
      <c r="B440" s="171">
        <v>14</v>
      </c>
      <c r="C440" s="171" t="s">
        <v>400</v>
      </c>
      <c r="D440" s="73">
        <v>3399</v>
      </c>
      <c r="E440" s="73">
        <v>5194</v>
      </c>
      <c r="F440" s="511" t="s">
        <v>1001</v>
      </c>
      <c r="G440" s="153"/>
      <c r="H440" s="153">
        <v>10000</v>
      </c>
      <c r="I440" s="446"/>
      <c r="J440" s="153"/>
      <c r="K440" s="254"/>
    </row>
    <row r="441" spans="1:11" ht="12.6" customHeight="1" x14ac:dyDescent="0.25">
      <c r="A441" s="444">
        <v>438</v>
      </c>
      <c r="B441" s="171">
        <v>14</v>
      </c>
      <c r="C441" s="171" t="s">
        <v>400</v>
      </c>
      <c r="D441" s="70">
        <v>3613</v>
      </c>
      <c r="E441" s="70">
        <v>5137</v>
      </c>
      <c r="F441" s="512" t="s">
        <v>983</v>
      </c>
      <c r="G441" s="153"/>
      <c r="H441" s="153">
        <v>25000</v>
      </c>
      <c r="I441" s="446"/>
      <c r="J441" s="153"/>
      <c r="K441" s="254"/>
    </row>
    <row r="442" spans="1:11" ht="12.6" customHeight="1" x14ac:dyDescent="0.25">
      <c r="A442" s="444">
        <v>439</v>
      </c>
      <c r="B442" s="171">
        <v>14</v>
      </c>
      <c r="C442" s="171" t="s">
        <v>400</v>
      </c>
      <c r="D442" s="73">
        <v>3613</v>
      </c>
      <c r="E442" s="73">
        <v>5171</v>
      </c>
      <c r="F442" s="511" t="s">
        <v>996</v>
      </c>
      <c r="G442" s="153"/>
      <c r="H442" s="153">
        <v>50000</v>
      </c>
      <c r="I442" s="446"/>
      <c r="J442" s="153"/>
      <c r="K442" s="254"/>
    </row>
    <row r="443" spans="1:11" ht="12.6" customHeight="1" x14ac:dyDescent="0.25">
      <c r="A443" s="444">
        <v>440</v>
      </c>
      <c r="B443" s="171">
        <v>14</v>
      </c>
      <c r="C443" s="171" t="s">
        <v>400</v>
      </c>
      <c r="D443" s="14">
        <v>3699</v>
      </c>
      <c r="E443" s="14">
        <v>5901</v>
      </c>
      <c r="F443" s="511" t="s">
        <v>1021</v>
      </c>
      <c r="G443" s="168"/>
      <c r="H443" s="168">
        <v>80000</v>
      </c>
      <c r="I443" s="426"/>
      <c r="J443" s="168"/>
      <c r="K443" s="255"/>
    </row>
    <row r="444" spans="1:11" ht="12.6" customHeight="1" thickBot="1" x14ac:dyDescent="0.3">
      <c r="A444" s="444">
        <v>441</v>
      </c>
      <c r="B444" s="151">
        <v>14</v>
      </c>
      <c r="C444" s="151" t="s">
        <v>400</v>
      </c>
      <c r="D444" s="425"/>
      <c r="E444" s="425"/>
      <c r="F444" s="496" t="s">
        <v>401</v>
      </c>
      <c r="G444" s="153">
        <v>200000</v>
      </c>
      <c r="H444" s="153">
        <f>SUM(H438:H443)</f>
        <v>200000</v>
      </c>
      <c r="I444" s="450"/>
      <c r="J444" s="153">
        <f t="shared" si="5"/>
        <v>0</v>
      </c>
      <c r="K444" s="254"/>
    </row>
    <row r="445" spans="1:11" ht="12.6" customHeight="1" thickBot="1" x14ac:dyDescent="0.3">
      <c r="A445" s="444">
        <v>442</v>
      </c>
      <c r="B445" s="106">
        <v>14</v>
      </c>
      <c r="C445" s="467"/>
      <c r="D445" s="463" t="s">
        <v>37</v>
      </c>
      <c r="E445" s="181"/>
      <c r="F445" s="463"/>
      <c r="G445" s="195">
        <f>G392+G397+G401+G411+G419+G427+G437+G444</f>
        <v>2350000</v>
      </c>
      <c r="H445" s="193">
        <f>H392+H397+H401+H411+H419+H427+H437+H444</f>
        <v>2350000</v>
      </c>
      <c r="I445" s="450"/>
      <c r="J445" s="195">
        <f t="shared" ref="J445:J511" si="6">H445-G445</f>
        <v>0</v>
      </c>
      <c r="K445" s="290"/>
    </row>
    <row r="446" spans="1:11" ht="12.6" customHeight="1" x14ac:dyDescent="0.25">
      <c r="A446" s="444">
        <v>443</v>
      </c>
      <c r="B446" s="11">
        <v>15</v>
      </c>
      <c r="C446" s="11" t="s">
        <v>402</v>
      </c>
      <c r="D446" s="11">
        <v>6112</v>
      </c>
      <c r="E446" s="11" t="s">
        <v>403</v>
      </c>
      <c r="F446" s="515" t="s">
        <v>582</v>
      </c>
      <c r="G446" s="172">
        <v>4150000</v>
      </c>
      <c r="H446" s="172">
        <v>4360000</v>
      </c>
      <c r="I446" s="449"/>
      <c r="J446" s="172">
        <f t="shared" si="6"/>
        <v>210000</v>
      </c>
      <c r="K446" s="269" t="s">
        <v>727</v>
      </c>
    </row>
    <row r="447" spans="1:11" ht="12.6" customHeight="1" x14ac:dyDescent="0.25">
      <c r="A447" s="444">
        <v>444</v>
      </c>
      <c r="B447" s="14">
        <v>15</v>
      </c>
      <c r="C447" s="14" t="s">
        <v>402</v>
      </c>
      <c r="D447" s="14">
        <v>6112</v>
      </c>
      <c r="E447" s="14" t="s">
        <v>403</v>
      </c>
      <c r="F447" s="504" t="s">
        <v>583</v>
      </c>
      <c r="G447" s="119">
        <v>250000</v>
      </c>
      <c r="H447" s="119">
        <v>262000</v>
      </c>
      <c r="I447" s="449"/>
      <c r="J447" s="119">
        <f t="shared" si="6"/>
        <v>12000</v>
      </c>
      <c r="K447" s="269" t="s">
        <v>727</v>
      </c>
    </row>
    <row r="448" spans="1:11" ht="12.6" customHeight="1" x14ac:dyDescent="0.25">
      <c r="A448" s="444">
        <v>445</v>
      </c>
      <c r="B448" s="14">
        <v>15</v>
      </c>
      <c r="C448" s="14" t="s">
        <v>402</v>
      </c>
      <c r="D448" s="14">
        <v>6112</v>
      </c>
      <c r="E448" s="14" t="s">
        <v>403</v>
      </c>
      <c r="F448" s="504" t="s">
        <v>404</v>
      </c>
      <c r="G448" s="119">
        <v>150000</v>
      </c>
      <c r="H448" s="119">
        <v>158000</v>
      </c>
      <c r="I448" s="449"/>
      <c r="J448" s="119">
        <f t="shared" si="6"/>
        <v>8000</v>
      </c>
      <c r="K448" s="269" t="s">
        <v>727</v>
      </c>
    </row>
    <row r="449" spans="1:11" ht="12.6" customHeight="1" x14ac:dyDescent="0.25">
      <c r="A449" s="444">
        <v>446</v>
      </c>
      <c r="B449" s="14">
        <v>15</v>
      </c>
      <c r="C449" s="14" t="s">
        <v>402</v>
      </c>
      <c r="D449" s="14">
        <v>6112</v>
      </c>
      <c r="E449" s="14" t="s">
        <v>403</v>
      </c>
      <c r="F449" s="504" t="s">
        <v>405</v>
      </c>
      <c r="G449" s="119">
        <v>50000</v>
      </c>
      <c r="H449" s="119">
        <v>50000</v>
      </c>
      <c r="I449" s="449"/>
      <c r="J449" s="119">
        <f t="shared" si="6"/>
        <v>0</v>
      </c>
      <c r="K449" s="248"/>
    </row>
    <row r="450" spans="1:11" ht="12.6" customHeight="1" x14ac:dyDescent="0.25">
      <c r="A450" s="444">
        <v>447</v>
      </c>
      <c r="B450" s="118">
        <v>15</v>
      </c>
      <c r="C450" s="118" t="s">
        <v>402</v>
      </c>
      <c r="D450" s="118">
        <v>6112</v>
      </c>
      <c r="E450" s="14">
        <v>5023</v>
      </c>
      <c r="F450" s="516" t="s">
        <v>406</v>
      </c>
      <c r="G450" s="173">
        <f>SUM(G446:G449)</f>
        <v>4600000</v>
      </c>
      <c r="H450" s="173">
        <f>SUM(H446:H449)</f>
        <v>4830000</v>
      </c>
      <c r="I450" s="450"/>
      <c r="J450" s="173">
        <f t="shared" si="6"/>
        <v>230000</v>
      </c>
      <c r="K450" s="250"/>
    </row>
    <row r="451" spans="1:11" ht="12.6" customHeight="1" x14ac:dyDescent="0.25">
      <c r="A451" s="444">
        <v>448</v>
      </c>
      <c r="B451" s="14">
        <v>15</v>
      </c>
      <c r="C451" s="14" t="s">
        <v>402</v>
      </c>
      <c r="D451" s="14">
        <v>6112</v>
      </c>
      <c r="E451" s="14" t="s">
        <v>370</v>
      </c>
      <c r="F451" s="504" t="s">
        <v>407</v>
      </c>
      <c r="G451" s="119">
        <v>700000</v>
      </c>
      <c r="H451" s="119">
        <v>735000</v>
      </c>
      <c r="I451" s="449"/>
      <c r="J451" s="119">
        <f t="shared" si="6"/>
        <v>35000</v>
      </c>
      <c r="K451" s="248"/>
    </row>
    <row r="452" spans="1:11" ht="12.6" customHeight="1" x14ac:dyDescent="0.25">
      <c r="A452" s="444">
        <v>449</v>
      </c>
      <c r="B452" s="14">
        <v>15</v>
      </c>
      <c r="C452" s="14" t="s">
        <v>402</v>
      </c>
      <c r="D452" s="14">
        <v>6112</v>
      </c>
      <c r="E452" s="14" t="s">
        <v>372</v>
      </c>
      <c r="F452" s="504" t="s">
        <v>373</v>
      </c>
      <c r="G452" s="119">
        <v>400000</v>
      </c>
      <c r="H452" s="119">
        <v>420000</v>
      </c>
      <c r="I452" s="449"/>
      <c r="J452" s="119">
        <f t="shared" si="6"/>
        <v>20000</v>
      </c>
      <c r="K452" s="248"/>
    </row>
    <row r="453" spans="1:11" ht="12.6" customHeight="1" x14ac:dyDescent="0.25">
      <c r="A453" s="444">
        <v>450</v>
      </c>
      <c r="B453" s="14">
        <v>15</v>
      </c>
      <c r="C453" s="14" t="s">
        <v>402</v>
      </c>
      <c r="D453" s="14">
        <v>6112</v>
      </c>
      <c r="E453" s="14" t="s">
        <v>382</v>
      </c>
      <c r="F453" s="504" t="s">
        <v>408</v>
      </c>
      <c r="G453" s="119">
        <v>55000</v>
      </c>
      <c r="H453" s="119">
        <v>55000</v>
      </c>
      <c r="I453" s="449"/>
      <c r="J453" s="119">
        <f t="shared" si="6"/>
        <v>0</v>
      </c>
      <c r="K453" s="248"/>
    </row>
    <row r="454" spans="1:11" ht="12.6" customHeight="1" x14ac:dyDescent="0.25">
      <c r="A454" s="444">
        <v>451</v>
      </c>
      <c r="B454" s="14">
        <v>15</v>
      </c>
      <c r="C454" s="14" t="s">
        <v>402</v>
      </c>
      <c r="D454" s="14">
        <v>6112</v>
      </c>
      <c r="E454" s="14">
        <v>5173</v>
      </c>
      <c r="F454" s="504" t="s">
        <v>380</v>
      </c>
      <c r="G454" s="119">
        <v>5000</v>
      </c>
      <c r="H454" s="119">
        <v>5000</v>
      </c>
      <c r="I454" s="449"/>
      <c r="J454" s="119">
        <f t="shared" si="6"/>
        <v>0</v>
      </c>
      <c r="K454" s="248"/>
    </row>
    <row r="455" spans="1:11" ht="12.6" customHeight="1" x14ac:dyDescent="0.25">
      <c r="A455" s="444">
        <v>452</v>
      </c>
      <c r="B455" s="14">
        <v>15</v>
      </c>
      <c r="C455" s="14" t="s">
        <v>402</v>
      </c>
      <c r="D455" s="14">
        <v>6112</v>
      </c>
      <c r="E455" s="14" t="s">
        <v>384</v>
      </c>
      <c r="F455" s="504" t="s">
        <v>385</v>
      </c>
      <c r="G455" s="119">
        <v>20000</v>
      </c>
      <c r="H455" s="119">
        <v>20000</v>
      </c>
      <c r="I455" s="449"/>
      <c r="J455" s="119">
        <f t="shared" si="6"/>
        <v>0</v>
      </c>
      <c r="K455" s="248"/>
    </row>
    <row r="456" spans="1:11" ht="12.6" customHeight="1" x14ac:dyDescent="0.25">
      <c r="A456" s="444">
        <v>453</v>
      </c>
      <c r="B456" s="14">
        <v>15</v>
      </c>
      <c r="C456" s="174">
        <v>3000000000000</v>
      </c>
      <c r="D456" s="14">
        <v>6112</v>
      </c>
      <c r="E456" s="14">
        <v>5175</v>
      </c>
      <c r="F456" s="504" t="s">
        <v>541</v>
      </c>
      <c r="G456" s="119">
        <v>76000</v>
      </c>
      <c r="H456" s="119">
        <v>76000</v>
      </c>
      <c r="I456" s="449"/>
      <c r="J456" s="119">
        <f t="shared" si="6"/>
        <v>0</v>
      </c>
      <c r="K456" s="248"/>
    </row>
    <row r="457" spans="1:11" ht="12.6" customHeight="1" x14ac:dyDescent="0.25">
      <c r="A457" s="444">
        <v>454</v>
      </c>
      <c r="B457" s="118">
        <v>15</v>
      </c>
      <c r="C457" s="118"/>
      <c r="D457" s="118">
        <v>6112</v>
      </c>
      <c r="E457" s="160" t="s">
        <v>409</v>
      </c>
      <c r="F457" s="517"/>
      <c r="G457" s="173">
        <f>SUM(G450:G456)</f>
        <v>5856000</v>
      </c>
      <c r="H457" s="173">
        <f>SUM(H450:H456)</f>
        <v>6141000</v>
      </c>
      <c r="I457" s="450"/>
      <c r="J457" s="173">
        <f t="shared" si="6"/>
        <v>285000</v>
      </c>
      <c r="K457" s="250"/>
    </row>
    <row r="458" spans="1:11" ht="12.6" customHeight="1" x14ac:dyDescent="0.25">
      <c r="A458" s="444">
        <v>455</v>
      </c>
      <c r="B458" s="14">
        <v>15</v>
      </c>
      <c r="C458" s="14" t="s">
        <v>402</v>
      </c>
      <c r="D458" s="14">
        <v>6171</v>
      </c>
      <c r="E458" s="14">
        <v>5011</v>
      </c>
      <c r="F458" s="504" t="s">
        <v>548</v>
      </c>
      <c r="G458" s="119">
        <v>55700000</v>
      </c>
      <c r="H458" s="119">
        <v>56730000</v>
      </c>
      <c r="I458" s="449"/>
      <c r="J458" s="119">
        <f t="shared" si="6"/>
        <v>1030000</v>
      </c>
      <c r="K458" s="84"/>
    </row>
    <row r="459" spans="1:11" ht="12.6" customHeight="1" x14ac:dyDescent="0.25">
      <c r="A459" s="444">
        <v>456</v>
      </c>
      <c r="B459" s="14">
        <v>15</v>
      </c>
      <c r="C459" s="14" t="s">
        <v>402</v>
      </c>
      <c r="D459" s="14">
        <v>6171</v>
      </c>
      <c r="E459" s="14">
        <v>5011</v>
      </c>
      <c r="F459" s="504" t="s">
        <v>798</v>
      </c>
      <c r="G459" s="119"/>
      <c r="H459" s="119">
        <v>2268000</v>
      </c>
      <c r="I459" s="449"/>
      <c r="J459" s="119">
        <f t="shared" si="6"/>
        <v>2268000</v>
      </c>
      <c r="K459" s="248" t="s">
        <v>797</v>
      </c>
    </row>
    <row r="460" spans="1:11" ht="12.6" customHeight="1" x14ac:dyDescent="0.25">
      <c r="A460" s="444">
        <v>457</v>
      </c>
      <c r="B460" s="14">
        <v>15</v>
      </c>
      <c r="C460" s="14" t="s">
        <v>402</v>
      </c>
      <c r="D460" s="14">
        <v>6171</v>
      </c>
      <c r="E460" s="14" t="s">
        <v>370</v>
      </c>
      <c r="F460" s="504" t="s">
        <v>547</v>
      </c>
      <c r="G460" s="119">
        <v>14095000</v>
      </c>
      <c r="H460" s="119">
        <v>14335000</v>
      </c>
      <c r="I460" s="449"/>
      <c r="J460" s="119">
        <f t="shared" si="6"/>
        <v>240000</v>
      </c>
      <c r="K460" s="248"/>
    </row>
    <row r="461" spans="1:11" ht="12.6" customHeight="1" x14ac:dyDescent="0.25">
      <c r="A461" s="444">
        <v>458</v>
      </c>
      <c r="B461" s="14">
        <v>15</v>
      </c>
      <c r="C461" s="14" t="s">
        <v>402</v>
      </c>
      <c r="D461" s="14">
        <v>6171</v>
      </c>
      <c r="E461" s="14" t="s">
        <v>370</v>
      </c>
      <c r="F461" s="504" t="s">
        <v>799</v>
      </c>
      <c r="G461" s="119"/>
      <c r="H461" s="119">
        <v>560000</v>
      </c>
      <c r="I461" s="449"/>
      <c r="J461" s="119">
        <f t="shared" si="6"/>
        <v>560000</v>
      </c>
      <c r="K461" s="248"/>
    </row>
    <row r="462" spans="1:11" ht="12.6" customHeight="1" x14ac:dyDescent="0.25">
      <c r="A462" s="444">
        <v>459</v>
      </c>
      <c r="B462" s="14">
        <v>15</v>
      </c>
      <c r="C462" s="14" t="s">
        <v>402</v>
      </c>
      <c r="D462" s="14">
        <v>6171</v>
      </c>
      <c r="E462" s="14" t="s">
        <v>372</v>
      </c>
      <c r="F462" s="504" t="s">
        <v>633</v>
      </c>
      <c r="G462" s="119">
        <v>5105000</v>
      </c>
      <c r="H462" s="119">
        <v>5200000</v>
      </c>
      <c r="I462" s="449"/>
      <c r="J462" s="119">
        <f t="shared" si="6"/>
        <v>95000</v>
      </c>
      <c r="K462" s="248"/>
    </row>
    <row r="463" spans="1:11" ht="12.6" customHeight="1" x14ac:dyDescent="0.25">
      <c r="A463" s="444">
        <v>460</v>
      </c>
      <c r="B463" s="14">
        <v>15</v>
      </c>
      <c r="C463" s="14" t="s">
        <v>402</v>
      </c>
      <c r="D463" s="14">
        <v>6171</v>
      </c>
      <c r="E463" s="14" t="s">
        <v>372</v>
      </c>
      <c r="F463" s="504" t="s">
        <v>800</v>
      </c>
      <c r="G463" s="119"/>
      <c r="H463" s="119">
        <v>205000</v>
      </c>
      <c r="I463" s="449"/>
      <c r="J463" s="119">
        <f t="shared" si="6"/>
        <v>205000</v>
      </c>
      <c r="K463" s="248"/>
    </row>
    <row r="464" spans="1:11" ht="12.6" customHeight="1" x14ac:dyDescent="0.25">
      <c r="A464" s="444">
        <v>461</v>
      </c>
      <c r="B464" s="14">
        <v>15</v>
      </c>
      <c r="C464" s="14" t="s">
        <v>402</v>
      </c>
      <c r="D464" s="14">
        <v>6171</v>
      </c>
      <c r="E464" s="14" t="s">
        <v>410</v>
      </c>
      <c r="F464" s="504" t="s">
        <v>411</v>
      </c>
      <c r="G464" s="119">
        <v>280000</v>
      </c>
      <c r="H464" s="119">
        <v>320000</v>
      </c>
      <c r="I464" s="449"/>
      <c r="J464" s="119">
        <f t="shared" si="6"/>
        <v>40000</v>
      </c>
      <c r="K464" s="248"/>
    </row>
    <row r="465" spans="1:11" ht="12.6" customHeight="1" x14ac:dyDescent="0.25">
      <c r="A465" s="444">
        <v>462</v>
      </c>
      <c r="B465" s="14">
        <v>15</v>
      </c>
      <c r="C465" s="14" t="s">
        <v>402</v>
      </c>
      <c r="D465" s="14">
        <v>6171</v>
      </c>
      <c r="E465" s="14" t="s">
        <v>382</v>
      </c>
      <c r="F465" s="504" t="s">
        <v>412</v>
      </c>
      <c r="G465" s="119">
        <v>75000</v>
      </c>
      <c r="H465" s="119">
        <v>75000</v>
      </c>
      <c r="I465" s="449"/>
      <c r="J465" s="119">
        <f t="shared" si="6"/>
        <v>0</v>
      </c>
      <c r="K465" s="248"/>
    </row>
    <row r="466" spans="1:11" ht="12.6" customHeight="1" x14ac:dyDescent="0.25">
      <c r="A466" s="444">
        <v>463</v>
      </c>
      <c r="B466" s="14">
        <v>15</v>
      </c>
      <c r="C466" s="14" t="s">
        <v>402</v>
      </c>
      <c r="D466" s="14">
        <v>6171</v>
      </c>
      <c r="E466" s="14" t="s">
        <v>384</v>
      </c>
      <c r="F466" s="504" t="s">
        <v>385</v>
      </c>
      <c r="G466" s="119">
        <v>450000</v>
      </c>
      <c r="H466" s="119">
        <v>450000</v>
      </c>
      <c r="I466" s="449"/>
      <c r="J466" s="119">
        <f t="shared" si="6"/>
        <v>0</v>
      </c>
      <c r="K466" s="248"/>
    </row>
    <row r="467" spans="1:11" ht="12.6" customHeight="1" x14ac:dyDescent="0.25">
      <c r="A467" s="444">
        <v>464</v>
      </c>
      <c r="B467" s="118">
        <v>15</v>
      </c>
      <c r="C467" s="118"/>
      <c r="D467" s="118">
        <v>6171</v>
      </c>
      <c r="E467" s="160" t="s">
        <v>413</v>
      </c>
      <c r="F467" s="517"/>
      <c r="G467" s="173">
        <f>SUM(G458:G466)</f>
        <v>75705000</v>
      </c>
      <c r="H467" s="173">
        <f>SUM(H458:H466)</f>
        <v>80143000</v>
      </c>
      <c r="I467" s="450"/>
      <c r="J467" s="173">
        <f t="shared" si="6"/>
        <v>4438000</v>
      </c>
      <c r="K467" s="250"/>
    </row>
    <row r="468" spans="1:11" ht="12.6" customHeight="1" x14ac:dyDescent="0.25">
      <c r="A468" s="444">
        <v>465</v>
      </c>
      <c r="B468" s="145">
        <v>15</v>
      </c>
      <c r="C468" s="157" t="s">
        <v>285</v>
      </c>
      <c r="D468" s="145">
        <v>6171</v>
      </c>
      <c r="E468" s="145" t="s">
        <v>225</v>
      </c>
      <c r="F468" s="495" t="s">
        <v>414</v>
      </c>
      <c r="G468" s="146">
        <v>550000</v>
      </c>
      <c r="H468" s="146">
        <v>1050000</v>
      </c>
      <c r="I468" s="449"/>
      <c r="J468" s="146">
        <f t="shared" si="6"/>
        <v>500000</v>
      </c>
      <c r="K468" s="245" t="s">
        <v>1005</v>
      </c>
    </row>
    <row r="469" spans="1:11" ht="12.6" customHeight="1" x14ac:dyDescent="0.25">
      <c r="A469" s="444">
        <v>466</v>
      </c>
      <c r="B469" s="147">
        <v>15</v>
      </c>
      <c r="C469" s="147"/>
      <c r="D469" s="147">
        <v>6171</v>
      </c>
      <c r="E469" s="147" t="s">
        <v>415</v>
      </c>
      <c r="F469" s="494"/>
      <c r="G469" s="149">
        <f>SUM(G468)</f>
        <v>550000</v>
      </c>
      <c r="H469" s="149">
        <f>SUM(H468)</f>
        <v>1050000</v>
      </c>
      <c r="I469" s="450"/>
      <c r="J469" s="149">
        <f t="shared" si="6"/>
        <v>500000</v>
      </c>
      <c r="K469" s="253"/>
    </row>
    <row r="470" spans="1:11" ht="12.6" customHeight="1" x14ac:dyDescent="0.25">
      <c r="A470" s="444">
        <v>467</v>
      </c>
      <c r="B470" s="145">
        <v>15</v>
      </c>
      <c r="C470" s="145" t="s">
        <v>219</v>
      </c>
      <c r="D470" s="14">
        <v>6171</v>
      </c>
      <c r="E470" s="145" t="s">
        <v>74</v>
      </c>
      <c r="F470" s="495" t="s">
        <v>264</v>
      </c>
      <c r="G470" s="146">
        <v>180000</v>
      </c>
      <c r="H470" s="146">
        <v>110000</v>
      </c>
      <c r="I470" s="449"/>
      <c r="J470" s="146">
        <f t="shared" si="6"/>
        <v>-70000</v>
      </c>
      <c r="K470" s="245"/>
    </row>
    <row r="471" spans="1:11" ht="12.6" customHeight="1" x14ac:dyDescent="0.25">
      <c r="A471" s="444">
        <v>468</v>
      </c>
      <c r="B471" s="145">
        <v>15</v>
      </c>
      <c r="C471" s="145" t="s">
        <v>219</v>
      </c>
      <c r="D471" s="14">
        <v>6171</v>
      </c>
      <c r="E471" s="145" t="s">
        <v>349</v>
      </c>
      <c r="F471" s="495" t="s">
        <v>374</v>
      </c>
      <c r="G471" s="146">
        <v>10000</v>
      </c>
      <c r="H471" s="146">
        <v>10000</v>
      </c>
      <c r="I471" s="449"/>
      <c r="J471" s="146">
        <f t="shared" si="6"/>
        <v>0</v>
      </c>
      <c r="K471" s="245"/>
    </row>
    <row r="472" spans="1:11" ht="12.6" customHeight="1" x14ac:dyDescent="0.25">
      <c r="A472" s="444">
        <v>469</v>
      </c>
      <c r="B472" s="145">
        <v>15</v>
      </c>
      <c r="C472" s="145" t="s">
        <v>219</v>
      </c>
      <c r="D472" s="14">
        <v>6171</v>
      </c>
      <c r="E472" s="145" t="s">
        <v>351</v>
      </c>
      <c r="F472" s="495" t="s">
        <v>416</v>
      </c>
      <c r="G472" s="146">
        <v>40000</v>
      </c>
      <c r="H472" s="146">
        <v>50000</v>
      </c>
      <c r="I472" s="449"/>
      <c r="J472" s="146">
        <f t="shared" si="6"/>
        <v>10000</v>
      </c>
      <c r="K472" s="245"/>
    </row>
    <row r="473" spans="1:11" ht="12.6" customHeight="1" x14ac:dyDescent="0.25">
      <c r="A473" s="444">
        <v>470</v>
      </c>
      <c r="B473" s="145">
        <v>15</v>
      </c>
      <c r="C473" s="145" t="s">
        <v>219</v>
      </c>
      <c r="D473" s="14">
        <v>6171</v>
      </c>
      <c r="E473" s="145" t="s">
        <v>353</v>
      </c>
      <c r="F473" s="495" t="s">
        <v>417</v>
      </c>
      <c r="G473" s="146">
        <v>6000</v>
      </c>
      <c r="H473" s="146">
        <v>6000</v>
      </c>
      <c r="I473" s="449"/>
      <c r="J473" s="146">
        <f t="shared" si="6"/>
        <v>0</v>
      </c>
      <c r="K473" s="245"/>
    </row>
    <row r="474" spans="1:11" ht="12.6" customHeight="1" x14ac:dyDescent="0.25">
      <c r="A474" s="444">
        <v>471</v>
      </c>
      <c r="B474" s="145">
        <v>15</v>
      </c>
      <c r="C474" s="145" t="s">
        <v>219</v>
      </c>
      <c r="D474" s="14">
        <v>6171</v>
      </c>
      <c r="E474" s="145" t="s">
        <v>109</v>
      </c>
      <c r="F474" s="495" t="s">
        <v>377</v>
      </c>
      <c r="G474" s="146">
        <v>40000</v>
      </c>
      <c r="H474" s="146">
        <v>40000</v>
      </c>
      <c r="I474" s="449"/>
      <c r="J474" s="146">
        <f t="shared" si="6"/>
        <v>0</v>
      </c>
      <c r="K474" s="245"/>
    </row>
    <row r="475" spans="1:11" ht="12.6" customHeight="1" x14ac:dyDescent="0.25">
      <c r="A475" s="444">
        <v>472</v>
      </c>
      <c r="B475" s="145">
        <v>15</v>
      </c>
      <c r="C475" s="145" t="s">
        <v>219</v>
      </c>
      <c r="D475" s="14">
        <v>6171</v>
      </c>
      <c r="E475" s="145" t="s">
        <v>169</v>
      </c>
      <c r="F475" s="495" t="s">
        <v>220</v>
      </c>
      <c r="G475" s="146">
        <v>300000</v>
      </c>
      <c r="H475" s="146">
        <v>300000</v>
      </c>
      <c r="I475" s="449"/>
      <c r="J475" s="146">
        <f t="shared" si="6"/>
        <v>0</v>
      </c>
      <c r="K475" s="245"/>
    </row>
    <row r="476" spans="1:11" ht="12.6" customHeight="1" x14ac:dyDescent="0.25">
      <c r="A476" s="444">
        <v>473</v>
      </c>
      <c r="B476" s="145">
        <v>15</v>
      </c>
      <c r="C476" s="145" t="s">
        <v>219</v>
      </c>
      <c r="D476" s="14">
        <v>6171</v>
      </c>
      <c r="E476" s="145">
        <v>5041</v>
      </c>
      <c r="F476" s="495" t="s">
        <v>650</v>
      </c>
      <c r="G476" s="146">
        <v>0</v>
      </c>
      <c r="H476" s="146">
        <v>25000</v>
      </c>
      <c r="I476" s="449"/>
      <c r="J476" s="146">
        <f t="shared" si="6"/>
        <v>25000</v>
      </c>
      <c r="K476" s="245"/>
    </row>
    <row r="477" spans="1:11" ht="12.6" customHeight="1" x14ac:dyDescent="0.25">
      <c r="A477" s="444">
        <v>474</v>
      </c>
      <c r="B477" s="145">
        <v>15</v>
      </c>
      <c r="C477" s="145" t="s">
        <v>219</v>
      </c>
      <c r="D477" s="14">
        <v>6171</v>
      </c>
      <c r="E477" s="145" t="s">
        <v>65</v>
      </c>
      <c r="F477" s="495" t="s">
        <v>561</v>
      </c>
      <c r="G477" s="146">
        <v>755000</v>
      </c>
      <c r="H477" s="146">
        <v>780000</v>
      </c>
      <c r="I477" s="449"/>
      <c r="J477" s="146">
        <f t="shared" si="6"/>
        <v>25000</v>
      </c>
      <c r="K477" s="245"/>
    </row>
    <row r="478" spans="1:11" ht="12.6" customHeight="1" x14ac:dyDescent="0.25">
      <c r="A478" s="444">
        <v>475</v>
      </c>
      <c r="B478" s="145">
        <v>15</v>
      </c>
      <c r="C478" s="145" t="s">
        <v>219</v>
      </c>
      <c r="D478" s="14">
        <v>6171</v>
      </c>
      <c r="E478" s="145" t="s">
        <v>223</v>
      </c>
      <c r="F478" s="495" t="s">
        <v>224</v>
      </c>
      <c r="G478" s="146">
        <v>140000</v>
      </c>
      <c r="H478" s="146">
        <v>140000</v>
      </c>
      <c r="I478" s="449"/>
      <c r="J478" s="146">
        <f t="shared" si="6"/>
        <v>0</v>
      </c>
      <c r="K478" s="245"/>
    </row>
    <row r="479" spans="1:11" ht="12.6" customHeight="1" x14ac:dyDescent="0.25">
      <c r="A479" s="444">
        <v>476</v>
      </c>
      <c r="B479" s="145">
        <v>15</v>
      </c>
      <c r="C479" s="145" t="s">
        <v>219</v>
      </c>
      <c r="D479" s="14">
        <v>6171</v>
      </c>
      <c r="E479" s="145">
        <v>5162</v>
      </c>
      <c r="F479" s="495" t="s">
        <v>515</v>
      </c>
      <c r="G479" s="146">
        <v>3000</v>
      </c>
      <c r="H479" s="146">
        <v>4000</v>
      </c>
      <c r="I479" s="449"/>
      <c r="J479" s="146">
        <f t="shared" si="6"/>
        <v>1000</v>
      </c>
      <c r="K479" s="245"/>
    </row>
    <row r="480" spans="1:11" ht="12.6" customHeight="1" x14ac:dyDescent="0.25">
      <c r="A480" s="444">
        <v>477</v>
      </c>
      <c r="B480" s="145">
        <v>15</v>
      </c>
      <c r="C480" s="145" t="s">
        <v>219</v>
      </c>
      <c r="D480" s="14">
        <v>6171</v>
      </c>
      <c r="E480" s="145" t="s">
        <v>181</v>
      </c>
      <c r="F480" s="495" t="s">
        <v>378</v>
      </c>
      <c r="G480" s="146">
        <v>10000</v>
      </c>
      <c r="H480" s="146">
        <v>10000</v>
      </c>
      <c r="I480" s="449"/>
      <c r="J480" s="146">
        <f t="shared" si="6"/>
        <v>0</v>
      </c>
      <c r="K480" s="245"/>
    </row>
    <row r="481" spans="1:11" ht="12.6" customHeight="1" x14ac:dyDescent="0.25">
      <c r="A481" s="444">
        <v>478</v>
      </c>
      <c r="B481" s="145">
        <v>15</v>
      </c>
      <c r="C481" s="145" t="s">
        <v>219</v>
      </c>
      <c r="D481" s="14">
        <v>6171</v>
      </c>
      <c r="E481" s="145" t="s">
        <v>183</v>
      </c>
      <c r="F481" s="495" t="s">
        <v>207</v>
      </c>
      <c r="G481" s="146">
        <v>400000</v>
      </c>
      <c r="H481" s="146">
        <v>400000</v>
      </c>
      <c r="I481" s="449"/>
      <c r="J481" s="146">
        <f t="shared" si="6"/>
        <v>0</v>
      </c>
      <c r="K481" s="245"/>
    </row>
    <row r="482" spans="1:11" ht="12.6" customHeight="1" x14ac:dyDescent="0.25">
      <c r="A482" s="444">
        <v>479</v>
      </c>
      <c r="B482" s="145">
        <v>15</v>
      </c>
      <c r="C482" s="145" t="s">
        <v>219</v>
      </c>
      <c r="D482" s="14">
        <v>6171</v>
      </c>
      <c r="E482" s="145" t="s">
        <v>361</v>
      </c>
      <c r="F482" s="495" t="s">
        <v>379</v>
      </c>
      <c r="G482" s="146">
        <v>640000</v>
      </c>
      <c r="H482" s="146">
        <v>640000</v>
      </c>
      <c r="I482" s="449"/>
      <c r="J482" s="146">
        <f t="shared" si="6"/>
        <v>0</v>
      </c>
      <c r="K482" s="245"/>
    </row>
    <row r="483" spans="1:11" ht="12.6" customHeight="1" x14ac:dyDescent="0.25">
      <c r="A483" s="444">
        <v>480</v>
      </c>
      <c r="B483" s="145">
        <v>15</v>
      </c>
      <c r="C483" s="145" t="s">
        <v>219</v>
      </c>
      <c r="D483" s="14">
        <v>6171</v>
      </c>
      <c r="E483" s="145" t="s">
        <v>67</v>
      </c>
      <c r="F483" s="495" t="s">
        <v>208</v>
      </c>
      <c r="G483" s="146">
        <v>600000</v>
      </c>
      <c r="H483" s="146">
        <v>610000</v>
      </c>
      <c r="I483" s="449"/>
      <c r="J483" s="146">
        <f t="shared" si="6"/>
        <v>10000</v>
      </c>
      <c r="K483" s="245"/>
    </row>
    <row r="484" spans="1:11" ht="12.6" customHeight="1" x14ac:dyDescent="0.25">
      <c r="A484" s="444">
        <v>481</v>
      </c>
      <c r="B484" s="145">
        <v>15</v>
      </c>
      <c r="C484" s="145" t="s">
        <v>219</v>
      </c>
      <c r="D484" s="14">
        <v>6171</v>
      </c>
      <c r="E484" s="145" t="s">
        <v>68</v>
      </c>
      <c r="F484" s="495" t="s">
        <v>179</v>
      </c>
      <c r="G484" s="146">
        <v>220000</v>
      </c>
      <c r="H484" s="146">
        <v>220000</v>
      </c>
      <c r="I484" s="449"/>
      <c r="J484" s="146">
        <f t="shared" si="6"/>
        <v>0</v>
      </c>
      <c r="K484" s="245"/>
    </row>
    <row r="485" spans="1:11" ht="12.6" customHeight="1" x14ac:dyDescent="0.25">
      <c r="A485" s="444">
        <v>482</v>
      </c>
      <c r="B485" s="145">
        <v>15</v>
      </c>
      <c r="C485" s="145" t="s">
        <v>219</v>
      </c>
      <c r="D485" s="14">
        <v>6171</v>
      </c>
      <c r="E485" s="145" t="s">
        <v>70</v>
      </c>
      <c r="F485" s="495" t="s">
        <v>381</v>
      </c>
      <c r="G485" s="146">
        <v>61000</v>
      </c>
      <c r="H485" s="146">
        <v>60000</v>
      </c>
      <c r="I485" s="449"/>
      <c r="J485" s="146">
        <f t="shared" si="6"/>
        <v>-1000</v>
      </c>
      <c r="K485" s="245"/>
    </row>
    <row r="486" spans="1:11" ht="12.6" customHeight="1" x14ac:dyDescent="0.25">
      <c r="A486" s="444">
        <v>483</v>
      </c>
      <c r="B486" s="145">
        <v>15</v>
      </c>
      <c r="C486" s="145" t="s">
        <v>219</v>
      </c>
      <c r="D486" s="14">
        <v>6171</v>
      </c>
      <c r="E486" s="145" t="s">
        <v>212</v>
      </c>
      <c r="F486" s="495" t="s">
        <v>213</v>
      </c>
      <c r="G486" s="146">
        <v>9000</v>
      </c>
      <c r="H486" s="146">
        <v>9000</v>
      </c>
      <c r="I486" s="449"/>
      <c r="J486" s="146">
        <f t="shared" si="6"/>
        <v>0</v>
      </c>
      <c r="K486" s="245"/>
    </row>
    <row r="487" spans="1:11" ht="12.6" customHeight="1" x14ac:dyDescent="0.25">
      <c r="A487" s="444">
        <v>484</v>
      </c>
      <c r="B487" s="147">
        <v>15</v>
      </c>
      <c r="C487" s="147"/>
      <c r="D487" s="147">
        <v>6171</v>
      </c>
      <c r="E487" s="148" t="s">
        <v>418</v>
      </c>
      <c r="F487" s="494"/>
      <c r="G487" s="149">
        <f>SUM(G470:G486)</f>
        <v>3414000</v>
      </c>
      <c r="H487" s="149">
        <f>SUM(H470:H486)</f>
        <v>3414000</v>
      </c>
      <c r="I487" s="450"/>
      <c r="J487" s="149">
        <f t="shared" si="6"/>
        <v>0</v>
      </c>
      <c r="K487" s="253"/>
    </row>
    <row r="488" spans="1:11" ht="12.6" customHeight="1" x14ac:dyDescent="0.25">
      <c r="A488" s="444">
        <v>485</v>
      </c>
      <c r="B488" s="145">
        <v>15</v>
      </c>
      <c r="C488" s="145" t="s">
        <v>419</v>
      </c>
      <c r="D488" s="14">
        <v>6171</v>
      </c>
      <c r="E488" s="145" t="s">
        <v>172</v>
      </c>
      <c r="F488" s="495" t="s">
        <v>173</v>
      </c>
      <c r="G488" s="146">
        <v>180000</v>
      </c>
      <c r="H488" s="146">
        <v>180000</v>
      </c>
      <c r="I488" s="449"/>
      <c r="J488" s="146">
        <f t="shared" si="6"/>
        <v>0</v>
      </c>
      <c r="K488" s="245"/>
    </row>
    <row r="489" spans="1:11" ht="12.6" customHeight="1" x14ac:dyDescent="0.25">
      <c r="A489" s="444">
        <v>486</v>
      </c>
      <c r="B489" s="145">
        <v>15</v>
      </c>
      <c r="C489" s="145" t="s">
        <v>419</v>
      </c>
      <c r="D489" s="14">
        <v>6171</v>
      </c>
      <c r="E489" s="145" t="s">
        <v>176</v>
      </c>
      <c r="F489" s="495" t="s">
        <v>177</v>
      </c>
      <c r="G489" s="146">
        <v>1900000</v>
      </c>
      <c r="H489" s="146">
        <v>5700000</v>
      </c>
      <c r="I489" s="449"/>
      <c r="J489" s="146">
        <f t="shared" si="6"/>
        <v>3800000</v>
      </c>
      <c r="K489" s="245" t="s">
        <v>680</v>
      </c>
    </row>
    <row r="490" spans="1:11" ht="12.6" customHeight="1" x14ac:dyDescent="0.25">
      <c r="A490" s="444">
        <v>487</v>
      </c>
      <c r="B490" s="145">
        <v>15</v>
      </c>
      <c r="C490" s="145" t="s">
        <v>419</v>
      </c>
      <c r="D490" s="14">
        <v>6171</v>
      </c>
      <c r="E490" s="145" t="s">
        <v>67</v>
      </c>
      <c r="F490" s="495" t="s">
        <v>208</v>
      </c>
      <c r="G490" s="146">
        <v>150000</v>
      </c>
      <c r="H490" s="146">
        <v>150000</v>
      </c>
      <c r="I490" s="449"/>
      <c r="J490" s="146">
        <f t="shared" si="6"/>
        <v>0</v>
      </c>
      <c r="K490" s="245"/>
    </row>
    <row r="491" spans="1:11" ht="12.6" customHeight="1" x14ac:dyDescent="0.25">
      <c r="A491" s="444">
        <v>488</v>
      </c>
      <c r="B491" s="145">
        <v>15</v>
      </c>
      <c r="C491" s="145" t="s">
        <v>419</v>
      </c>
      <c r="D491" s="14">
        <v>6171</v>
      </c>
      <c r="E491" s="145" t="s">
        <v>68</v>
      </c>
      <c r="F491" s="495" t="s">
        <v>179</v>
      </c>
      <c r="G491" s="146">
        <v>380000</v>
      </c>
      <c r="H491" s="146">
        <v>380000</v>
      </c>
      <c r="I491" s="449"/>
      <c r="J491" s="146">
        <f t="shared" si="6"/>
        <v>0</v>
      </c>
      <c r="K491" s="245"/>
    </row>
    <row r="492" spans="1:11" ht="12.6" customHeight="1" x14ac:dyDescent="0.25">
      <c r="A492" s="444">
        <v>489</v>
      </c>
      <c r="B492" s="147">
        <v>15</v>
      </c>
      <c r="C492" s="147"/>
      <c r="D492" s="147">
        <v>6171</v>
      </c>
      <c r="E492" s="148" t="s">
        <v>420</v>
      </c>
      <c r="F492" s="494"/>
      <c r="G492" s="149">
        <f>SUM(G488:G491)</f>
        <v>2610000</v>
      </c>
      <c r="H492" s="149">
        <f>SUM(H488:H491)</f>
        <v>6410000</v>
      </c>
      <c r="I492" s="450"/>
      <c r="J492" s="149">
        <f t="shared" si="6"/>
        <v>3800000</v>
      </c>
      <c r="K492" s="253"/>
    </row>
    <row r="493" spans="1:11" ht="12.6" customHeight="1" x14ac:dyDescent="0.25">
      <c r="A493" s="444">
        <v>490</v>
      </c>
      <c r="B493" s="145">
        <v>15</v>
      </c>
      <c r="C493" s="145" t="s">
        <v>421</v>
      </c>
      <c r="D493" s="14">
        <v>6171</v>
      </c>
      <c r="E493" s="145" t="s">
        <v>172</v>
      </c>
      <c r="F493" s="495" t="s">
        <v>173</v>
      </c>
      <c r="G493" s="146">
        <v>50000</v>
      </c>
      <c r="H493" s="146">
        <v>50000</v>
      </c>
      <c r="I493" s="449"/>
      <c r="J493" s="146">
        <f t="shared" si="6"/>
        <v>0</v>
      </c>
      <c r="K493" s="245"/>
    </row>
    <row r="494" spans="1:11" ht="12.6" customHeight="1" x14ac:dyDescent="0.25">
      <c r="A494" s="444">
        <v>491</v>
      </c>
      <c r="B494" s="145">
        <v>15</v>
      </c>
      <c r="C494" s="145" t="s">
        <v>421</v>
      </c>
      <c r="D494" s="14">
        <v>6171</v>
      </c>
      <c r="E494" s="145" t="s">
        <v>174</v>
      </c>
      <c r="F494" s="495" t="s">
        <v>175</v>
      </c>
      <c r="G494" s="146">
        <v>105000</v>
      </c>
      <c r="H494" s="146">
        <v>230000</v>
      </c>
      <c r="I494" s="449"/>
      <c r="J494" s="146">
        <f t="shared" si="6"/>
        <v>125000</v>
      </c>
      <c r="K494" s="245" t="s">
        <v>660</v>
      </c>
    </row>
    <row r="495" spans="1:11" ht="12.6" customHeight="1" x14ac:dyDescent="0.25">
      <c r="A495" s="444">
        <v>492</v>
      </c>
      <c r="B495" s="145">
        <v>15</v>
      </c>
      <c r="C495" s="145" t="s">
        <v>421</v>
      </c>
      <c r="D495" s="14">
        <v>6171</v>
      </c>
      <c r="E495" s="145" t="s">
        <v>176</v>
      </c>
      <c r="F495" s="495" t="s">
        <v>177</v>
      </c>
      <c r="G495" s="146">
        <v>200000</v>
      </c>
      <c r="H495" s="146">
        <v>600000</v>
      </c>
      <c r="I495" s="449"/>
      <c r="J495" s="146">
        <f t="shared" si="6"/>
        <v>400000</v>
      </c>
      <c r="K495" s="245" t="s">
        <v>680</v>
      </c>
    </row>
    <row r="496" spans="1:11" ht="12.6" customHeight="1" x14ac:dyDescent="0.25">
      <c r="A496" s="444">
        <v>493</v>
      </c>
      <c r="B496" s="145">
        <v>15</v>
      </c>
      <c r="C496" s="145" t="s">
        <v>421</v>
      </c>
      <c r="D496" s="14">
        <v>6171</v>
      </c>
      <c r="E496" s="145" t="s">
        <v>68</v>
      </c>
      <c r="F496" s="495" t="s">
        <v>179</v>
      </c>
      <c r="G496" s="146">
        <v>50000</v>
      </c>
      <c r="H496" s="146">
        <v>50000</v>
      </c>
      <c r="I496" s="449"/>
      <c r="J496" s="146">
        <f t="shared" si="6"/>
        <v>0</v>
      </c>
      <c r="K496" s="245"/>
    </row>
    <row r="497" spans="1:11" ht="12.6" customHeight="1" x14ac:dyDescent="0.25">
      <c r="A497" s="444">
        <v>494</v>
      </c>
      <c r="B497" s="147">
        <v>15</v>
      </c>
      <c r="C497" s="147"/>
      <c r="D497" s="147">
        <v>6171</v>
      </c>
      <c r="E497" s="148" t="s">
        <v>422</v>
      </c>
      <c r="F497" s="494"/>
      <c r="G497" s="149">
        <f>SUM(G493:G496)</f>
        <v>405000</v>
      </c>
      <c r="H497" s="149">
        <f>SUM(H493:H496)</f>
        <v>930000</v>
      </c>
      <c r="I497" s="450"/>
      <c r="J497" s="149">
        <f t="shared" si="6"/>
        <v>525000</v>
      </c>
      <c r="K497" s="253"/>
    </row>
    <row r="498" spans="1:11" ht="12.6" customHeight="1" x14ac:dyDescent="0.25">
      <c r="A498" s="444">
        <v>495</v>
      </c>
      <c r="B498" s="145">
        <v>15</v>
      </c>
      <c r="C498" s="145" t="s">
        <v>423</v>
      </c>
      <c r="D498" s="145">
        <v>6171</v>
      </c>
      <c r="E498" s="145" t="s">
        <v>67</v>
      </c>
      <c r="F498" s="495" t="s">
        <v>208</v>
      </c>
      <c r="G498" s="146">
        <v>230000</v>
      </c>
      <c r="H498" s="146">
        <v>230000</v>
      </c>
      <c r="I498" s="449"/>
      <c r="J498" s="146">
        <f t="shared" si="6"/>
        <v>0</v>
      </c>
      <c r="K498" s="245"/>
    </row>
    <row r="499" spans="1:11" ht="12.6" customHeight="1" x14ac:dyDescent="0.25">
      <c r="A499" s="444">
        <v>496</v>
      </c>
      <c r="B499" s="147">
        <v>15</v>
      </c>
      <c r="C499" s="147"/>
      <c r="D499" s="147">
        <v>6171</v>
      </c>
      <c r="E499" s="148" t="s">
        <v>424</v>
      </c>
      <c r="F499" s="494"/>
      <c r="G499" s="149">
        <f>SUM(G498)</f>
        <v>230000</v>
      </c>
      <c r="H499" s="149">
        <f>SUM(H498)</f>
        <v>230000</v>
      </c>
      <c r="I499" s="450"/>
      <c r="J499" s="149">
        <f t="shared" si="6"/>
        <v>0</v>
      </c>
      <c r="K499" s="253"/>
    </row>
    <row r="500" spans="1:11" ht="12.6" customHeight="1" x14ac:dyDescent="0.25">
      <c r="A500" s="444">
        <v>497</v>
      </c>
      <c r="B500" s="145">
        <v>15</v>
      </c>
      <c r="C500" s="145" t="s">
        <v>337</v>
      </c>
      <c r="D500" s="14">
        <v>6171</v>
      </c>
      <c r="E500" s="145" t="s">
        <v>74</v>
      </c>
      <c r="F500" s="495" t="s">
        <v>264</v>
      </c>
      <c r="G500" s="146">
        <v>220000</v>
      </c>
      <c r="H500" s="146">
        <v>220000</v>
      </c>
      <c r="I500" s="449"/>
      <c r="J500" s="146">
        <f t="shared" si="6"/>
        <v>0</v>
      </c>
      <c r="K500" s="245"/>
    </row>
    <row r="501" spans="1:11" ht="12.6" customHeight="1" x14ac:dyDescent="0.25">
      <c r="A501" s="444">
        <v>498</v>
      </c>
      <c r="B501" s="14">
        <v>15</v>
      </c>
      <c r="C501" s="14" t="s">
        <v>337</v>
      </c>
      <c r="D501" s="14">
        <v>6171</v>
      </c>
      <c r="E501" s="14" t="s">
        <v>169</v>
      </c>
      <c r="F501" s="504" t="s">
        <v>220</v>
      </c>
      <c r="G501" s="119">
        <v>80000</v>
      </c>
      <c r="H501" s="119">
        <v>80000</v>
      </c>
      <c r="I501" s="449"/>
      <c r="J501" s="119">
        <f t="shared" si="6"/>
        <v>0</v>
      </c>
      <c r="K501" s="248"/>
    </row>
    <row r="502" spans="1:11" ht="12.6" customHeight="1" x14ac:dyDescent="0.25">
      <c r="A502" s="444">
        <v>499</v>
      </c>
      <c r="B502" s="14">
        <v>15</v>
      </c>
      <c r="C502" s="14" t="s">
        <v>337</v>
      </c>
      <c r="D502" s="14">
        <v>6171</v>
      </c>
      <c r="E502" s="14" t="s">
        <v>65</v>
      </c>
      <c r="F502" s="504" t="s">
        <v>561</v>
      </c>
      <c r="G502" s="119">
        <v>5000</v>
      </c>
      <c r="H502" s="119">
        <v>5000</v>
      </c>
      <c r="I502" s="449"/>
      <c r="J502" s="119">
        <f t="shared" si="6"/>
        <v>0</v>
      </c>
      <c r="K502" s="248"/>
    </row>
    <row r="503" spans="1:11" ht="12.6" customHeight="1" x14ac:dyDescent="0.25">
      <c r="A503" s="444">
        <v>500</v>
      </c>
      <c r="B503" s="14">
        <v>15</v>
      </c>
      <c r="C503" s="14" t="s">
        <v>337</v>
      </c>
      <c r="D503" s="14">
        <v>6171</v>
      </c>
      <c r="E503" s="14" t="s">
        <v>205</v>
      </c>
      <c r="F503" s="504" t="s">
        <v>206</v>
      </c>
      <c r="G503" s="119">
        <v>520000</v>
      </c>
      <c r="H503" s="119">
        <v>520000</v>
      </c>
      <c r="I503" s="449"/>
      <c r="J503" s="119">
        <f t="shared" si="6"/>
        <v>0</v>
      </c>
      <c r="K503" s="248"/>
    </row>
    <row r="504" spans="1:11" ht="12.6" customHeight="1" x14ac:dyDescent="0.25">
      <c r="A504" s="444">
        <v>501</v>
      </c>
      <c r="B504" s="14">
        <v>15</v>
      </c>
      <c r="C504" s="14" t="s">
        <v>337</v>
      </c>
      <c r="D504" s="14">
        <v>6171</v>
      </c>
      <c r="E504" s="14" t="s">
        <v>205</v>
      </c>
      <c r="F504" s="504" t="s">
        <v>425</v>
      </c>
      <c r="G504" s="119">
        <v>950000</v>
      </c>
      <c r="H504" s="119">
        <v>950000</v>
      </c>
      <c r="I504" s="449"/>
      <c r="J504" s="119">
        <f t="shared" si="6"/>
        <v>0</v>
      </c>
      <c r="K504" s="248"/>
    </row>
    <row r="505" spans="1:11" ht="12.6" customHeight="1" x14ac:dyDescent="0.25">
      <c r="A505" s="444">
        <v>502</v>
      </c>
      <c r="B505" s="14">
        <v>15</v>
      </c>
      <c r="C505" s="14" t="s">
        <v>337</v>
      </c>
      <c r="D505" s="14">
        <v>6171</v>
      </c>
      <c r="E505" s="14" t="s">
        <v>205</v>
      </c>
      <c r="F505" s="504" t="s">
        <v>1022</v>
      </c>
      <c r="G505" s="119">
        <v>800000</v>
      </c>
      <c r="H505" s="119">
        <v>800000</v>
      </c>
      <c r="I505" s="449"/>
      <c r="J505" s="119">
        <f t="shared" si="6"/>
        <v>0</v>
      </c>
      <c r="K505" s="248"/>
    </row>
    <row r="506" spans="1:11" ht="12.6" customHeight="1" x14ac:dyDescent="0.25">
      <c r="A506" s="444">
        <v>503</v>
      </c>
      <c r="B506" s="145">
        <v>15</v>
      </c>
      <c r="C506" s="145" t="s">
        <v>337</v>
      </c>
      <c r="D506" s="14">
        <v>6171</v>
      </c>
      <c r="E506" s="145" t="s">
        <v>110</v>
      </c>
      <c r="F506" s="495" t="s">
        <v>333</v>
      </c>
      <c r="G506" s="146">
        <v>340000</v>
      </c>
      <c r="H506" s="146">
        <v>340000</v>
      </c>
      <c r="I506" s="449"/>
      <c r="J506" s="146">
        <f t="shared" si="6"/>
        <v>0</v>
      </c>
      <c r="K506" s="245"/>
    </row>
    <row r="507" spans="1:11" ht="12.6" customHeight="1" x14ac:dyDescent="0.25">
      <c r="A507" s="444">
        <v>504</v>
      </c>
      <c r="B507" s="145">
        <v>15</v>
      </c>
      <c r="C507" s="145" t="s">
        <v>337</v>
      </c>
      <c r="D507" s="14">
        <v>6171</v>
      </c>
      <c r="E507" s="145" t="s">
        <v>183</v>
      </c>
      <c r="F507" s="495" t="s">
        <v>207</v>
      </c>
      <c r="G507" s="146">
        <v>50000</v>
      </c>
      <c r="H507" s="146">
        <v>50000</v>
      </c>
      <c r="I507" s="449"/>
      <c r="J507" s="146">
        <f t="shared" si="6"/>
        <v>0</v>
      </c>
      <c r="K507" s="245"/>
    </row>
    <row r="508" spans="1:11" ht="12.6" customHeight="1" x14ac:dyDescent="0.25">
      <c r="A508" s="444">
        <v>505</v>
      </c>
      <c r="B508" s="145">
        <v>15</v>
      </c>
      <c r="C508" s="145" t="s">
        <v>337</v>
      </c>
      <c r="D508" s="14">
        <v>6171</v>
      </c>
      <c r="E508" s="145" t="s">
        <v>67</v>
      </c>
      <c r="F508" s="495" t="s">
        <v>208</v>
      </c>
      <c r="G508" s="146">
        <v>210000</v>
      </c>
      <c r="H508" s="146">
        <v>210000</v>
      </c>
      <c r="I508" s="449"/>
      <c r="J508" s="146">
        <f t="shared" si="6"/>
        <v>0</v>
      </c>
      <c r="K508" s="245"/>
    </row>
    <row r="509" spans="1:11" ht="12.6" customHeight="1" x14ac:dyDescent="0.25">
      <c r="A509" s="444">
        <v>506</v>
      </c>
      <c r="B509" s="145">
        <v>15</v>
      </c>
      <c r="C509" s="145" t="s">
        <v>337</v>
      </c>
      <c r="D509" s="14">
        <v>6171</v>
      </c>
      <c r="E509" s="145" t="s">
        <v>68</v>
      </c>
      <c r="F509" s="495" t="s">
        <v>179</v>
      </c>
      <c r="G509" s="146">
        <v>18000</v>
      </c>
      <c r="H509" s="146">
        <v>18000</v>
      </c>
      <c r="I509" s="449"/>
      <c r="J509" s="146">
        <f t="shared" si="6"/>
        <v>0</v>
      </c>
      <c r="K509" s="245"/>
    </row>
    <row r="510" spans="1:11" ht="12.6" customHeight="1" x14ac:dyDescent="0.25">
      <c r="A510" s="444">
        <v>507</v>
      </c>
      <c r="B510" s="145">
        <v>15</v>
      </c>
      <c r="C510" s="145" t="s">
        <v>337</v>
      </c>
      <c r="D510" s="14">
        <v>6171</v>
      </c>
      <c r="E510" s="145" t="s">
        <v>69</v>
      </c>
      <c r="F510" s="495" t="s">
        <v>380</v>
      </c>
      <c r="G510" s="146">
        <v>300000</v>
      </c>
      <c r="H510" s="146">
        <v>300000</v>
      </c>
      <c r="I510" s="449"/>
      <c r="J510" s="146">
        <f t="shared" si="6"/>
        <v>0</v>
      </c>
      <c r="K510" s="245"/>
    </row>
    <row r="511" spans="1:11" ht="12.6" customHeight="1" x14ac:dyDescent="0.25">
      <c r="A511" s="444">
        <v>508</v>
      </c>
      <c r="B511" s="145">
        <v>15</v>
      </c>
      <c r="C511" s="145" t="s">
        <v>337</v>
      </c>
      <c r="D511" s="14">
        <v>6171</v>
      </c>
      <c r="E511" s="145" t="s">
        <v>277</v>
      </c>
      <c r="F511" s="495" t="s">
        <v>278</v>
      </c>
      <c r="G511" s="146">
        <v>2000</v>
      </c>
      <c r="H511" s="146">
        <v>2000</v>
      </c>
      <c r="I511" s="449"/>
      <c r="J511" s="146">
        <f t="shared" si="6"/>
        <v>0</v>
      </c>
      <c r="K511" s="245"/>
    </row>
    <row r="512" spans="1:11" ht="12.6" customHeight="1" x14ac:dyDescent="0.25">
      <c r="A512" s="444">
        <v>509</v>
      </c>
      <c r="B512" s="145">
        <v>15</v>
      </c>
      <c r="C512" s="145" t="s">
        <v>426</v>
      </c>
      <c r="D512" s="14">
        <v>6171</v>
      </c>
      <c r="E512" s="145" t="s">
        <v>67</v>
      </c>
      <c r="F512" s="495" t="s">
        <v>427</v>
      </c>
      <c r="G512" s="146">
        <v>1430000</v>
      </c>
      <c r="H512" s="146">
        <v>1430000</v>
      </c>
      <c r="I512" s="449"/>
      <c r="J512" s="146">
        <f t="shared" ref="J512:J577" si="7">H512-G512</f>
        <v>0</v>
      </c>
      <c r="K512" s="245"/>
    </row>
    <row r="513" spans="1:11" ht="12.6" customHeight="1" x14ac:dyDescent="0.25">
      <c r="A513" s="444">
        <v>510</v>
      </c>
      <c r="B513" s="147">
        <v>15</v>
      </c>
      <c r="C513" s="147"/>
      <c r="D513" s="147">
        <v>6171</v>
      </c>
      <c r="E513" s="148" t="s">
        <v>428</v>
      </c>
      <c r="F513" s="494"/>
      <c r="G513" s="149">
        <f>SUM(G500:G512)</f>
        <v>4925000</v>
      </c>
      <c r="H513" s="149">
        <f>SUM(H500:H512)</f>
        <v>4925000</v>
      </c>
      <c r="I513" s="450"/>
      <c r="J513" s="149">
        <f t="shared" si="7"/>
        <v>0</v>
      </c>
      <c r="K513" s="253"/>
    </row>
    <row r="514" spans="1:11" ht="12.6" customHeight="1" x14ac:dyDescent="0.25">
      <c r="A514" s="444">
        <v>511</v>
      </c>
      <c r="B514" s="145">
        <v>15</v>
      </c>
      <c r="C514" s="145" t="s">
        <v>429</v>
      </c>
      <c r="D514" s="14">
        <v>6171</v>
      </c>
      <c r="E514" s="145" t="s">
        <v>169</v>
      </c>
      <c r="F514" s="495" t="s">
        <v>220</v>
      </c>
      <c r="G514" s="146">
        <v>550000</v>
      </c>
      <c r="H514" s="146">
        <v>1182000</v>
      </c>
      <c r="I514" s="449"/>
      <c r="J514" s="146">
        <f t="shared" si="7"/>
        <v>632000</v>
      </c>
      <c r="K514" s="245" t="s">
        <v>786</v>
      </c>
    </row>
    <row r="515" spans="1:11" ht="12.6" customHeight="1" x14ac:dyDescent="0.25">
      <c r="A515" s="444">
        <v>512</v>
      </c>
      <c r="B515" s="145">
        <v>15</v>
      </c>
      <c r="C515" s="145" t="s">
        <v>429</v>
      </c>
      <c r="D515" s="14">
        <v>6171</v>
      </c>
      <c r="E515" s="145" t="s">
        <v>65</v>
      </c>
      <c r="F515" s="495" t="s">
        <v>198</v>
      </c>
      <c r="G515" s="146">
        <v>205000</v>
      </c>
      <c r="H515" s="146">
        <v>205000</v>
      </c>
      <c r="I515" s="449"/>
      <c r="J515" s="146">
        <f t="shared" si="7"/>
        <v>0</v>
      </c>
      <c r="K515" s="245"/>
    </row>
    <row r="516" spans="1:11" ht="12.6" customHeight="1" x14ac:dyDescent="0.25">
      <c r="A516" s="444">
        <v>513</v>
      </c>
      <c r="B516" s="145">
        <v>15</v>
      </c>
      <c r="C516" s="145" t="s">
        <v>429</v>
      </c>
      <c r="D516" s="14">
        <v>6171</v>
      </c>
      <c r="E516" s="145" t="s">
        <v>110</v>
      </c>
      <c r="F516" s="495" t="s">
        <v>333</v>
      </c>
      <c r="G516" s="146">
        <v>150000</v>
      </c>
      <c r="H516" s="146">
        <v>150000</v>
      </c>
      <c r="I516" s="449"/>
      <c r="J516" s="146">
        <f t="shared" si="7"/>
        <v>0</v>
      </c>
      <c r="K516" s="245"/>
    </row>
    <row r="517" spans="1:11" ht="12.6" customHeight="1" x14ac:dyDescent="0.25">
      <c r="A517" s="444">
        <v>514</v>
      </c>
      <c r="B517" s="145">
        <v>15</v>
      </c>
      <c r="C517" s="145" t="s">
        <v>429</v>
      </c>
      <c r="D517" s="14">
        <v>6171</v>
      </c>
      <c r="E517" s="145" t="s">
        <v>110</v>
      </c>
      <c r="F517" s="495" t="s">
        <v>531</v>
      </c>
      <c r="G517" s="146">
        <v>60000</v>
      </c>
      <c r="H517" s="146">
        <v>60000</v>
      </c>
      <c r="I517" s="449"/>
      <c r="J517" s="146">
        <f t="shared" si="7"/>
        <v>0</v>
      </c>
      <c r="K517" s="245"/>
    </row>
    <row r="518" spans="1:11" ht="12.6" customHeight="1" x14ac:dyDescent="0.25">
      <c r="A518" s="444">
        <v>515</v>
      </c>
      <c r="B518" s="145">
        <v>15</v>
      </c>
      <c r="C518" s="145" t="s">
        <v>429</v>
      </c>
      <c r="D518" s="14">
        <v>6171</v>
      </c>
      <c r="E518" s="145" t="s">
        <v>225</v>
      </c>
      <c r="F518" s="495" t="s">
        <v>430</v>
      </c>
      <c r="G518" s="146">
        <v>1630000</v>
      </c>
      <c r="H518" s="146">
        <v>1930000</v>
      </c>
      <c r="I518" s="449"/>
      <c r="J518" s="146">
        <f t="shared" si="7"/>
        <v>300000</v>
      </c>
      <c r="K518" s="245" t="s">
        <v>683</v>
      </c>
    </row>
    <row r="519" spans="1:11" ht="12.6" customHeight="1" x14ac:dyDescent="0.25">
      <c r="A519" s="444">
        <v>516</v>
      </c>
      <c r="B519" s="145">
        <v>15</v>
      </c>
      <c r="C519" s="145" t="s">
        <v>429</v>
      </c>
      <c r="D519" s="14">
        <v>6171</v>
      </c>
      <c r="E519" s="145" t="s">
        <v>225</v>
      </c>
      <c r="F519" s="495" t="s">
        <v>532</v>
      </c>
      <c r="G519" s="146">
        <v>50000</v>
      </c>
      <c r="H519" s="146">
        <v>50000</v>
      </c>
      <c r="I519" s="449"/>
      <c r="J519" s="146">
        <f t="shared" si="7"/>
        <v>0</v>
      </c>
      <c r="K519" s="245"/>
    </row>
    <row r="520" spans="1:11" ht="12.6" customHeight="1" x14ac:dyDescent="0.25">
      <c r="A520" s="444">
        <v>517</v>
      </c>
      <c r="B520" s="145">
        <v>15</v>
      </c>
      <c r="C520" s="145" t="s">
        <v>429</v>
      </c>
      <c r="D520" s="14">
        <v>6171</v>
      </c>
      <c r="E520" s="145" t="s">
        <v>225</v>
      </c>
      <c r="F520" s="495" t="s">
        <v>540</v>
      </c>
      <c r="G520" s="146">
        <v>50000</v>
      </c>
      <c r="H520" s="146">
        <v>50000</v>
      </c>
      <c r="I520" s="449"/>
      <c r="J520" s="146">
        <f t="shared" si="7"/>
        <v>0</v>
      </c>
      <c r="K520" s="245"/>
    </row>
    <row r="521" spans="1:11" ht="12.6" customHeight="1" x14ac:dyDescent="0.25">
      <c r="A521" s="444">
        <v>518</v>
      </c>
      <c r="B521" s="145">
        <v>15</v>
      </c>
      <c r="C521" s="145" t="s">
        <v>429</v>
      </c>
      <c r="D521" s="14">
        <v>6171</v>
      </c>
      <c r="E521" s="145" t="s">
        <v>68</v>
      </c>
      <c r="F521" s="495" t="s">
        <v>179</v>
      </c>
      <c r="G521" s="146">
        <v>400000</v>
      </c>
      <c r="H521" s="146">
        <v>400000</v>
      </c>
      <c r="I521" s="449"/>
      <c r="J521" s="146">
        <f t="shared" si="7"/>
        <v>0</v>
      </c>
      <c r="K521" s="245"/>
    </row>
    <row r="522" spans="1:11" ht="12.6" customHeight="1" x14ac:dyDescent="0.25">
      <c r="A522" s="444">
        <v>519</v>
      </c>
      <c r="B522" s="145">
        <v>15</v>
      </c>
      <c r="C522" s="145" t="s">
        <v>429</v>
      </c>
      <c r="D522" s="14">
        <v>6171</v>
      </c>
      <c r="E522" s="145" t="s">
        <v>431</v>
      </c>
      <c r="F522" s="495" t="s">
        <v>432</v>
      </c>
      <c r="G522" s="146">
        <v>40000</v>
      </c>
      <c r="H522" s="146">
        <v>40000</v>
      </c>
      <c r="I522" s="449"/>
      <c r="J522" s="146">
        <f t="shared" si="7"/>
        <v>0</v>
      </c>
      <c r="K522" s="245"/>
    </row>
    <row r="523" spans="1:11" ht="12.6" customHeight="1" x14ac:dyDescent="0.25">
      <c r="A523" s="444">
        <v>520</v>
      </c>
      <c r="B523" s="147">
        <v>15</v>
      </c>
      <c r="C523" s="147"/>
      <c r="D523" s="147">
        <v>6171</v>
      </c>
      <c r="E523" s="148" t="s">
        <v>433</v>
      </c>
      <c r="F523" s="494"/>
      <c r="G523" s="149">
        <f>SUM(G514:G522)</f>
        <v>3135000</v>
      </c>
      <c r="H523" s="149">
        <f>SUM(H514:H522)</f>
        <v>4067000</v>
      </c>
      <c r="I523" s="450"/>
      <c r="J523" s="149">
        <f t="shared" si="7"/>
        <v>932000</v>
      </c>
      <c r="K523" s="253"/>
    </row>
    <row r="524" spans="1:11" ht="12.6" customHeight="1" x14ac:dyDescent="0.25">
      <c r="A524" s="444">
        <v>521</v>
      </c>
      <c r="B524" s="145">
        <v>15</v>
      </c>
      <c r="C524" s="145" t="s">
        <v>434</v>
      </c>
      <c r="D524" s="14">
        <v>6171</v>
      </c>
      <c r="E524" s="145" t="s">
        <v>67</v>
      </c>
      <c r="F524" s="495" t="s">
        <v>435</v>
      </c>
      <c r="G524" s="146">
        <v>400000</v>
      </c>
      <c r="H524" s="146">
        <v>350000</v>
      </c>
      <c r="I524" s="449"/>
      <c r="J524" s="146">
        <f t="shared" si="7"/>
        <v>-50000</v>
      </c>
      <c r="K524" s="245"/>
    </row>
    <row r="525" spans="1:11" ht="12.6" customHeight="1" x14ac:dyDescent="0.25">
      <c r="A525" s="444">
        <v>522</v>
      </c>
      <c r="B525" s="145">
        <v>15</v>
      </c>
      <c r="C525" s="145" t="s">
        <v>434</v>
      </c>
      <c r="D525" s="14">
        <v>6171</v>
      </c>
      <c r="E525" s="145" t="s">
        <v>70</v>
      </c>
      <c r="F525" s="495" t="s">
        <v>381</v>
      </c>
      <c r="G525" s="146">
        <v>30000</v>
      </c>
      <c r="H525" s="146">
        <v>30000</v>
      </c>
      <c r="I525" s="449"/>
      <c r="J525" s="146">
        <f t="shared" si="7"/>
        <v>0</v>
      </c>
      <c r="K525" s="245"/>
    </row>
    <row r="526" spans="1:11" ht="12.6" customHeight="1" x14ac:dyDescent="0.25">
      <c r="A526" s="444">
        <v>523</v>
      </c>
      <c r="B526" s="145">
        <v>15</v>
      </c>
      <c r="C526" s="145" t="s">
        <v>434</v>
      </c>
      <c r="D526" s="14">
        <v>6171</v>
      </c>
      <c r="E526" s="145" t="s">
        <v>71</v>
      </c>
      <c r="F526" s="495" t="s">
        <v>383</v>
      </c>
      <c r="G526" s="146">
        <v>20000</v>
      </c>
      <c r="H526" s="146">
        <v>20000</v>
      </c>
      <c r="I526" s="449"/>
      <c r="J526" s="146">
        <f t="shared" si="7"/>
        <v>0</v>
      </c>
      <c r="K526" s="245"/>
    </row>
    <row r="527" spans="1:11" ht="12.6" customHeight="1" x14ac:dyDescent="0.25">
      <c r="A527" s="444">
        <v>524</v>
      </c>
      <c r="B527" s="145">
        <v>15</v>
      </c>
      <c r="C527" s="145" t="s">
        <v>434</v>
      </c>
      <c r="D527" s="14">
        <v>6171</v>
      </c>
      <c r="E527" s="145" t="s">
        <v>86</v>
      </c>
      <c r="F527" s="495" t="s">
        <v>436</v>
      </c>
      <c r="G527" s="146">
        <v>30000</v>
      </c>
      <c r="H527" s="146">
        <v>30000</v>
      </c>
      <c r="I527" s="449"/>
      <c r="J527" s="146">
        <f t="shared" si="7"/>
        <v>0</v>
      </c>
      <c r="K527" s="245"/>
    </row>
    <row r="528" spans="1:11" ht="12.6" customHeight="1" x14ac:dyDescent="0.25">
      <c r="A528" s="444">
        <v>525</v>
      </c>
      <c r="B528" s="145">
        <v>15</v>
      </c>
      <c r="C528" s="145" t="s">
        <v>434</v>
      </c>
      <c r="D528" s="14">
        <v>6171</v>
      </c>
      <c r="E528" s="145" t="s">
        <v>187</v>
      </c>
      <c r="F528" s="495" t="s">
        <v>437</v>
      </c>
      <c r="G528" s="146">
        <v>1000000</v>
      </c>
      <c r="H528" s="146">
        <v>700000</v>
      </c>
      <c r="I528" s="449"/>
      <c r="J528" s="146">
        <f t="shared" si="7"/>
        <v>-300000</v>
      </c>
      <c r="K528" s="245"/>
    </row>
    <row r="529" spans="1:11" ht="12.6" customHeight="1" x14ac:dyDescent="0.25">
      <c r="A529" s="444">
        <v>526</v>
      </c>
      <c r="B529" s="145">
        <v>15</v>
      </c>
      <c r="C529" s="145" t="s">
        <v>434</v>
      </c>
      <c r="D529" s="14">
        <v>6171</v>
      </c>
      <c r="E529" s="145" t="s">
        <v>438</v>
      </c>
      <c r="F529" s="495" t="s">
        <v>439</v>
      </c>
      <c r="G529" s="146">
        <v>120000</v>
      </c>
      <c r="H529" s="146">
        <v>120000</v>
      </c>
      <c r="I529" s="449"/>
      <c r="J529" s="146">
        <f t="shared" si="7"/>
        <v>0</v>
      </c>
      <c r="K529" s="245"/>
    </row>
    <row r="530" spans="1:11" ht="12.6" customHeight="1" x14ac:dyDescent="0.25">
      <c r="A530" s="444">
        <v>527</v>
      </c>
      <c r="B530" s="145">
        <v>15</v>
      </c>
      <c r="C530" s="145" t="s">
        <v>440</v>
      </c>
      <c r="D530" s="14">
        <v>6171</v>
      </c>
      <c r="E530" s="145" t="s">
        <v>67</v>
      </c>
      <c r="F530" s="495" t="s">
        <v>441</v>
      </c>
      <c r="G530" s="146">
        <v>980000</v>
      </c>
      <c r="H530" s="146">
        <v>1380000</v>
      </c>
      <c r="I530" s="449"/>
      <c r="J530" s="146">
        <f t="shared" si="7"/>
        <v>400000</v>
      </c>
      <c r="K530" s="245"/>
    </row>
    <row r="531" spans="1:11" ht="12.6" customHeight="1" x14ac:dyDescent="0.25">
      <c r="A531" s="444">
        <v>528</v>
      </c>
      <c r="B531" s="145">
        <v>15</v>
      </c>
      <c r="C531" s="145" t="s">
        <v>434</v>
      </c>
      <c r="D531" s="14">
        <v>6171</v>
      </c>
      <c r="E531" s="145">
        <v>5901</v>
      </c>
      <c r="F531" s="495" t="s">
        <v>810</v>
      </c>
      <c r="G531" s="146">
        <v>0</v>
      </c>
      <c r="H531" s="146">
        <v>95000</v>
      </c>
      <c r="I531" s="449"/>
      <c r="J531" s="146">
        <f t="shared" si="7"/>
        <v>95000</v>
      </c>
      <c r="K531" s="245"/>
    </row>
    <row r="532" spans="1:11" ht="12.6" customHeight="1" x14ac:dyDescent="0.25">
      <c r="A532" s="444">
        <v>529</v>
      </c>
      <c r="B532" s="147">
        <v>15</v>
      </c>
      <c r="C532" s="147"/>
      <c r="D532" s="147">
        <v>6171</v>
      </c>
      <c r="E532" s="148" t="s">
        <v>442</v>
      </c>
      <c r="F532" s="494"/>
      <c r="G532" s="149">
        <f>SUM(G524:G531)</f>
        <v>2580000</v>
      </c>
      <c r="H532" s="149">
        <f>SUM(H524:H531)</f>
        <v>2725000</v>
      </c>
      <c r="I532" s="450"/>
      <c r="J532" s="149">
        <f t="shared" si="7"/>
        <v>145000</v>
      </c>
      <c r="K532" s="253"/>
    </row>
    <row r="533" spans="1:11" ht="12.6" customHeight="1" x14ac:dyDescent="0.25">
      <c r="A533" s="444">
        <v>530</v>
      </c>
      <c r="B533" s="145">
        <v>15</v>
      </c>
      <c r="C533" s="145" t="s">
        <v>434</v>
      </c>
      <c r="D533" s="145">
        <v>6330</v>
      </c>
      <c r="E533" s="145" t="s">
        <v>443</v>
      </c>
      <c r="F533" s="495" t="s">
        <v>808</v>
      </c>
      <c r="G533" s="146">
        <v>2510000</v>
      </c>
      <c r="H533" s="146">
        <v>2560000</v>
      </c>
      <c r="I533" s="449"/>
      <c r="J533" s="146">
        <f t="shared" si="7"/>
        <v>50000</v>
      </c>
    </row>
    <row r="534" spans="1:11" ht="12.6" customHeight="1" x14ac:dyDescent="0.25">
      <c r="A534" s="444">
        <v>531</v>
      </c>
      <c r="B534" s="145">
        <v>15</v>
      </c>
      <c r="C534" s="145" t="s">
        <v>434</v>
      </c>
      <c r="D534" s="145">
        <v>6330</v>
      </c>
      <c r="E534" s="145" t="s">
        <v>443</v>
      </c>
      <c r="F534" s="495" t="s">
        <v>809</v>
      </c>
      <c r="G534" s="146">
        <v>0</v>
      </c>
      <c r="H534" s="146">
        <v>95000</v>
      </c>
      <c r="I534" s="449"/>
      <c r="J534" s="146">
        <f t="shared" si="7"/>
        <v>95000</v>
      </c>
      <c r="K534" s="245" t="s">
        <v>735</v>
      </c>
    </row>
    <row r="535" spans="1:11" ht="12.6" customHeight="1" x14ac:dyDescent="0.25">
      <c r="A535" s="444">
        <v>532</v>
      </c>
      <c r="B535" s="147">
        <v>15</v>
      </c>
      <c r="C535" s="147"/>
      <c r="D535" s="147">
        <v>6330</v>
      </c>
      <c r="E535" s="148" t="s">
        <v>499</v>
      </c>
      <c r="F535" s="494"/>
      <c r="G535" s="149">
        <f>SUM(G533:G534)</f>
        <v>2510000</v>
      </c>
      <c r="H535" s="149">
        <f>SUM(H533:H534)</f>
        <v>2655000</v>
      </c>
      <c r="I535" s="450"/>
      <c r="J535" s="149">
        <f t="shared" si="7"/>
        <v>145000</v>
      </c>
      <c r="K535" s="253"/>
    </row>
    <row r="536" spans="1:11" ht="12.6" customHeight="1" x14ac:dyDescent="0.25">
      <c r="A536" s="444">
        <v>533</v>
      </c>
      <c r="B536" s="14">
        <v>15</v>
      </c>
      <c r="C536" s="14" t="s">
        <v>444</v>
      </c>
      <c r="D536" s="14">
        <v>6171</v>
      </c>
      <c r="E536" s="14" t="s">
        <v>183</v>
      </c>
      <c r="F536" s="504" t="s">
        <v>207</v>
      </c>
      <c r="G536" s="119">
        <v>30000</v>
      </c>
      <c r="H536" s="119">
        <v>30000</v>
      </c>
      <c r="I536" s="449"/>
      <c r="J536" s="119">
        <f t="shared" si="7"/>
        <v>0</v>
      </c>
      <c r="K536" s="248"/>
    </row>
    <row r="537" spans="1:11" ht="12.6" customHeight="1" x14ac:dyDescent="0.25">
      <c r="A537" s="444">
        <v>534</v>
      </c>
      <c r="B537" s="14">
        <v>15</v>
      </c>
      <c r="C537" s="14" t="s">
        <v>444</v>
      </c>
      <c r="D537" s="14">
        <v>6171</v>
      </c>
      <c r="E537" s="14" t="s">
        <v>212</v>
      </c>
      <c r="F537" s="504" t="s">
        <v>213</v>
      </c>
      <c r="G537" s="119">
        <v>90000</v>
      </c>
      <c r="H537" s="119">
        <v>90000</v>
      </c>
      <c r="I537" s="449"/>
      <c r="J537" s="119">
        <f t="shared" si="7"/>
        <v>0</v>
      </c>
      <c r="K537" s="248"/>
    </row>
    <row r="538" spans="1:11" ht="12.6" customHeight="1" thickBot="1" x14ac:dyDescent="0.3">
      <c r="A538" s="444">
        <v>535</v>
      </c>
      <c r="B538" s="43">
        <v>15</v>
      </c>
      <c r="C538" s="43"/>
      <c r="D538" s="43">
        <v>6171</v>
      </c>
      <c r="E538" s="163" t="s">
        <v>445</v>
      </c>
      <c r="F538" s="505"/>
      <c r="G538" s="175">
        <f>SUM(G536:G537)</f>
        <v>120000</v>
      </c>
      <c r="H538" s="175">
        <f>SUM(H536:H537)</f>
        <v>120000</v>
      </c>
      <c r="I538" s="450"/>
      <c r="J538" s="175">
        <f t="shared" si="7"/>
        <v>0</v>
      </c>
      <c r="K538" s="270"/>
    </row>
    <row r="539" spans="1:11" ht="12.6" customHeight="1" thickBot="1" x14ac:dyDescent="0.3">
      <c r="A539" s="444">
        <v>536</v>
      </c>
      <c r="B539" s="106">
        <v>15</v>
      </c>
      <c r="C539" s="467"/>
      <c r="D539" s="463" t="s">
        <v>47</v>
      </c>
      <c r="E539" s="463"/>
      <c r="F539" s="463"/>
      <c r="G539" s="195">
        <f>G457+G467+G469+G487+G492+G497+G499+G513+G523+G532+G535+G538</f>
        <v>102040000</v>
      </c>
      <c r="H539" s="193">
        <f>H457+H467+H469+H487+H492+H497+H499+H513+H523+H532+H535+H538</f>
        <v>112810000</v>
      </c>
      <c r="I539" s="450"/>
      <c r="J539" s="195">
        <f t="shared" si="7"/>
        <v>10770000</v>
      </c>
      <c r="K539" s="290"/>
    </row>
    <row r="540" spans="1:11" ht="12.6" customHeight="1" x14ac:dyDescent="0.25">
      <c r="A540" s="444">
        <v>537</v>
      </c>
      <c r="B540" s="176">
        <v>16</v>
      </c>
      <c r="C540" s="176">
        <v>7000000000000</v>
      </c>
      <c r="D540" s="11">
        <v>6310</v>
      </c>
      <c r="E540" s="11">
        <v>5163</v>
      </c>
      <c r="F540" s="515" t="s">
        <v>447</v>
      </c>
      <c r="G540" s="172">
        <v>398000</v>
      </c>
      <c r="H540" s="172">
        <v>398000</v>
      </c>
      <c r="I540" s="449"/>
      <c r="J540" s="172">
        <f t="shared" si="7"/>
        <v>0</v>
      </c>
      <c r="K540" s="269"/>
    </row>
    <row r="541" spans="1:11" ht="12.6" customHeight="1" x14ac:dyDescent="0.25">
      <c r="A541" s="444">
        <v>538</v>
      </c>
      <c r="B541" s="174">
        <v>16</v>
      </c>
      <c r="C541" s="174">
        <v>7000000000000</v>
      </c>
      <c r="D541" s="14">
        <v>6310</v>
      </c>
      <c r="E541" s="14">
        <v>5164</v>
      </c>
      <c r="F541" s="504" t="s">
        <v>446</v>
      </c>
      <c r="G541" s="119">
        <v>2000</v>
      </c>
      <c r="H541" s="119">
        <v>2000</v>
      </c>
      <c r="I541" s="449"/>
      <c r="J541" s="119">
        <f t="shared" si="7"/>
        <v>0</v>
      </c>
      <c r="K541" s="248"/>
    </row>
    <row r="542" spans="1:11" ht="12.6" customHeight="1" x14ac:dyDescent="0.25">
      <c r="A542" s="444">
        <v>539</v>
      </c>
      <c r="B542" s="177">
        <v>16</v>
      </c>
      <c r="C542" s="177"/>
      <c r="D542" s="118">
        <v>6310</v>
      </c>
      <c r="E542" s="491" t="s">
        <v>378</v>
      </c>
      <c r="F542" s="517"/>
      <c r="G542" s="173">
        <f>SUM(G540:G541)</f>
        <v>400000</v>
      </c>
      <c r="H542" s="173">
        <f>SUM(H540:H541)</f>
        <v>400000</v>
      </c>
      <c r="I542" s="450"/>
      <c r="J542" s="173">
        <f t="shared" si="7"/>
        <v>0</v>
      </c>
      <c r="K542" s="250"/>
    </row>
    <row r="543" spans="1:11" ht="12.6" customHeight="1" x14ac:dyDescent="0.25">
      <c r="A543" s="444">
        <v>540</v>
      </c>
      <c r="B543" s="174">
        <v>16</v>
      </c>
      <c r="C543" s="174">
        <v>7000000000000</v>
      </c>
      <c r="D543" s="14">
        <v>6320</v>
      </c>
      <c r="E543" s="14">
        <v>5163</v>
      </c>
      <c r="F543" s="504" t="s">
        <v>448</v>
      </c>
      <c r="G543" s="119">
        <v>2000000</v>
      </c>
      <c r="H543" s="119">
        <v>2000000</v>
      </c>
      <c r="I543" s="449"/>
      <c r="J543" s="119">
        <f t="shared" si="7"/>
        <v>0</v>
      </c>
      <c r="K543" s="248"/>
    </row>
    <row r="544" spans="1:11" ht="12.6" customHeight="1" x14ac:dyDescent="0.25">
      <c r="A544" s="444">
        <v>541</v>
      </c>
      <c r="B544" s="177">
        <v>16</v>
      </c>
      <c r="C544" s="177"/>
      <c r="D544" s="118">
        <v>6320</v>
      </c>
      <c r="E544" s="160" t="s">
        <v>527</v>
      </c>
      <c r="F544" s="517"/>
      <c r="G544" s="173">
        <f>SUM(G543)</f>
        <v>2000000</v>
      </c>
      <c r="H544" s="173">
        <f>SUM(H543)</f>
        <v>2000000</v>
      </c>
      <c r="I544" s="450"/>
      <c r="J544" s="173">
        <f t="shared" si="7"/>
        <v>0</v>
      </c>
      <c r="K544" s="250"/>
    </row>
    <row r="545" spans="1:11" ht="12.6" customHeight="1" x14ac:dyDescent="0.25">
      <c r="A545" s="444">
        <v>542</v>
      </c>
      <c r="B545" s="174">
        <v>16</v>
      </c>
      <c r="C545" s="174">
        <v>7000000000000</v>
      </c>
      <c r="D545" s="14">
        <v>6399</v>
      </c>
      <c r="E545" s="14">
        <v>5329</v>
      </c>
      <c r="F545" s="504" t="s">
        <v>528</v>
      </c>
      <c r="G545" s="119">
        <v>300000</v>
      </c>
      <c r="H545" s="119">
        <v>300000</v>
      </c>
      <c r="I545" s="449"/>
      <c r="J545" s="119">
        <f t="shared" si="7"/>
        <v>0</v>
      </c>
      <c r="K545" s="248"/>
    </row>
    <row r="546" spans="1:11" ht="12.6" customHeight="1" x14ac:dyDescent="0.25">
      <c r="A546" s="444">
        <v>543</v>
      </c>
      <c r="B546" s="174">
        <v>16</v>
      </c>
      <c r="C546" s="174">
        <v>7000000000000</v>
      </c>
      <c r="D546" s="14">
        <v>6399</v>
      </c>
      <c r="E546" s="14">
        <v>5362</v>
      </c>
      <c r="F546" s="504" t="s">
        <v>623</v>
      </c>
      <c r="G546" s="119">
        <v>1300000</v>
      </c>
      <c r="H546" s="119">
        <v>1500000</v>
      </c>
      <c r="I546" s="449"/>
      <c r="J546" s="119">
        <f t="shared" si="7"/>
        <v>200000</v>
      </c>
      <c r="K546" s="248"/>
    </row>
    <row r="547" spans="1:11" ht="12.6" customHeight="1" x14ac:dyDescent="0.25">
      <c r="A547" s="444">
        <v>544</v>
      </c>
      <c r="B547" s="174">
        <v>16</v>
      </c>
      <c r="C547" s="174">
        <v>7000000000000</v>
      </c>
      <c r="D547" s="14">
        <v>6399</v>
      </c>
      <c r="E547" s="14">
        <v>5901</v>
      </c>
      <c r="F547" s="504" t="s">
        <v>449</v>
      </c>
      <c r="G547" s="119">
        <v>1000000</v>
      </c>
      <c r="H547" s="119">
        <v>3070000</v>
      </c>
      <c r="I547" s="449"/>
      <c r="J547" s="119">
        <f t="shared" si="7"/>
        <v>2070000</v>
      </c>
      <c r="K547" s="248"/>
    </row>
    <row r="548" spans="1:11" ht="12.6" customHeight="1" thickBot="1" x14ac:dyDescent="0.3">
      <c r="A548" s="444">
        <v>545</v>
      </c>
      <c r="B548" s="178">
        <v>16</v>
      </c>
      <c r="C548" s="178"/>
      <c r="D548" s="43">
        <v>6399</v>
      </c>
      <c r="E548" s="163" t="s">
        <v>450</v>
      </c>
      <c r="F548" s="505"/>
      <c r="G548" s="175">
        <f>SUM(G545:G547)</f>
        <v>2600000</v>
      </c>
      <c r="H548" s="175">
        <f>SUM(H545:H547)</f>
        <v>4870000</v>
      </c>
      <c r="I548" s="450"/>
      <c r="J548" s="175">
        <f t="shared" si="7"/>
        <v>2270000</v>
      </c>
      <c r="K548" s="270"/>
    </row>
    <row r="549" spans="1:11" ht="12.6" customHeight="1" thickBot="1" x14ac:dyDescent="0.3">
      <c r="A549" s="444">
        <v>546</v>
      </c>
      <c r="B549" s="179">
        <v>16</v>
      </c>
      <c r="C549" s="467"/>
      <c r="D549" s="463" t="s">
        <v>48</v>
      </c>
      <c r="E549" s="463"/>
      <c r="F549" s="463"/>
      <c r="G549" s="195">
        <f>SUM(G542+G544+G548)</f>
        <v>5000000</v>
      </c>
      <c r="H549" s="193">
        <f>SUM(H542+H544+H548)</f>
        <v>7270000</v>
      </c>
      <c r="I549" s="450"/>
      <c r="J549" s="195">
        <f t="shared" si="7"/>
        <v>2270000</v>
      </c>
      <c r="K549" s="290"/>
    </row>
    <row r="550" spans="1:11" ht="12.6" customHeight="1" x14ac:dyDescent="0.25">
      <c r="A550" s="444">
        <v>547</v>
      </c>
      <c r="B550" s="176">
        <v>17</v>
      </c>
      <c r="C550" s="176">
        <v>4000000000000</v>
      </c>
      <c r="D550" s="11">
        <v>1014</v>
      </c>
      <c r="E550" s="11">
        <v>5169</v>
      </c>
      <c r="F550" s="515" t="s">
        <v>451</v>
      </c>
      <c r="G550" s="172">
        <v>5000</v>
      </c>
      <c r="H550" s="172">
        <v>5000</v>
      </c>
      <c r="I550" s="449"/>
      <c r="J550" s="172">
        <f t="shared" si="7"/>
        <v>0</v>
      </c>
      <c r="K550" s="269"/>
    </row>
    <row r="551" spans="1:11" ht="12.6" customHeight="1" x14ac:dyDescent="0.25">
      <c r="A551" s="444">
        <v>548</v>
      </c>
      <c r="B551" s="176">
        <v>17</v>
      </c>
      <c r="C551" s="176">
        <v>3000000000000</v>
      </c>
      <c r="D551" s="11">
        <v>1014</v>
      </c>
      <c r="E551" s="11">
        <v>5169</v>
      </c>
      <c r="F551" s="515" t="s">
        <v>609</v>
      </c>
      <c r="G551" s="172">
        <v>75000</v>
      </c>
      <c r="H551" s="172">
        <v>75000</v>
      </c>
      <c r="I551" s="449"/>
      <c r="J551" s="172">
        <f t="shared" si="7"/>
        <v>0</v>
      </c>
      <c r="K551" s="269"/>
    </row>
    <row r="552" spans="1:11" ht="12.6" customHeight="1" x14ac:dyDescent="0.25">
      <c r="A552" s="444">
        <v>549</v>
      </c>
      <c r="B552" s="174">
        <v>17</v>
      </c>
      <c r="C552" s="174">
        <v>8100000000000</v>
      </c>
      <c r="D552" s="14">
        <v>1014</v>
      </c>
      <c r="E552" s="14">
        <v>5169</v>
      </c>
      <c r="F552" s="504" t="s">
        <v>610</v>
      </c>
      <c r="G552" s="119">
        <v>105000</v>
      </c>
      <c r="H552" s="119">
        <v>105000</v>
      </c>
      <c r="I552" s="449"/>
      <c r="J552" s="119">
        <f t="shared" si="7"/>
        <v>0</v>
      </c>
      <c r="K552" s="248"/>
    </row>
    <row r="553" spans="1:11" ht="12.6" customHeight="1" x14ac:dyDescent="0.25">
      <c r="A553" s="444">
        <v>550</v>
      </c>
      <c r="B553" s="177">
        <v>17</v>
      </c>
      <c r="C553" s="177"/>
      <c r="D553" s="118">
        <v>1014</v>
      </c>
      <c r="E553" s="160" t="s">
        <v>584</v>
      </c>
      <c r="F553" s="517"/>
      <c r="G553" s="173">
        <f>SUM(G550:G552)</f>
        <v>185000</v>
      </c>
      <c r="H553" s="173">
        <f>SUM(H550:H552)</f>
        <v>185000</v>
      </c>
      <c r="I553" s="450"/>
      <c r="J553" s="173">
        <f t="shared" si="7"/>
        <v>0</v>
      </c>
      <c r="K553" s="250"/>
    </row>
    <row r="554" spans="1:11" ht="12.6" customHeight="1" x14ac:dyDescent="0.25">
      <c r="A554" s="444">
        <v>551</v>
      </c>
      <c r="B554" s="174">
        <v>17</v>
      </c>
      <c r="C554" s="174">
        <v>8100000000000</v>
      </c>
      <c r="D554" s="14">
        <v>1036</v>
      </c>
      <c r="E554" s="14">
        <v>5811</v>
      </c>
      <c r="F554" s="506" t="s">
        <v>453</v>
      </c>
      <c r="G554" s="119">
        <v>594000</v>
      </c>
      <c r="H554" s="119">
        <v>650000</v>
      </c>
      <c r="I554" s="449"/>
      <c r="J554" s="119">
        <f t="shared" si="7"/>
        <v>56000</v>
      </c>
      <c r="K554" s="248" t="s">
        <v>713</v>
      </c>
    </row>
    <row r="555" spans="1:11" ht="12.6" customHeight="1" x14ac:dyDescent="0.25">
      <c r="A555" s="444">
        <v>552</v>
      </c>
      <c r="B555" s="174">
        <v>17</v>
      </c>
      <c r="C555" s="174">
        <v>8100000000000</v>
      </c>
      <c r="D555" s="14">
        <v>1036</v>
      </c>
      <c r="E555" s="14">
        <v>5021</v>
      </c>
      <c r="F555" s="504" t="s">
        <v>264</v>
      </c>
      <c r="G555" s="119">
        <v>36000</v>
      </c>
      <c r="H555" s="119">
        <v>0</v>
      </c>
      <c r="I555" s="449"/>
      <c r="J555" s="119">
        <f t="shared" si="7"/>
        <v>-36000</v>
      </c>
      <c r="K555" s="248" t="s">
        <v>679</v>
      </c>
    </row>
    <row r="556" spans="1:11" ht="12.6" customHeight="1" x14ac:dyDescent="0.25">
      <c r="A556" s="444">
        <v>553</v>
      </c>
      <c r="B556" s="174">
        <v>17</v>
      </c>
      <c r="C556" s="174">
        <v>8100000000000</v>
      </c>
      <c r="D556" s="14">
        <v>1036</v>
      </c>
      <c r="E556" s="14">
        <v>5139</v>
      </c>
      <c r="F556" s="504" t="s">
        <v>198</v>
      </c>
      <c r="G556" s="119">
        <v>20000</v>
      </c>
      <c r="H556" s="119">
        <v>20000</v>
      </c>
      <c r="I556" s="449"/>
      <c r="J556" s="119">
        <f t="shared" si="7"/>
        <v>0</v>
      </c>
      <c r="K556" s="248"/>
    </row>
    <row r="557" spans="1:11" ht="12.6" customHeight="1" x14ac:dyDescent="0.25">
      <c r="A557" s="444">
        <v>554</v>
      </c>
      <c r="B557" s="177">
        <v>17</v>
      </c>
      <c r="C557" s="177"/>
      <c r="D557" s="118">
        <v>1036</v>
      </c>
      <c r="E557" s="160" t="s">
        <v>454</v>
      </c>
      <c r="F557" s="517"/>
      <c r="G557" s="173">
        <f>SUM(G554:G556)</f>
        <v>650000</v>
      </c>
      <c r="H557" s="173">
        <f>SUM(H554:H556)</f>
        <v>670000</v>
      </c>
      <c r="I557" s="450"/>
      <c r="J557" s="173">
        <f t="shared" si="7"/>
        <v>20000</v>
      </c>
      <c r="K557" s="250"/>
    </row>
    <row r="558" spans="1:11" ht="12.6" customHeight="1" x14ac:dyDescent="0.25">
      <c r="A558" s="444">
        <v>555</v>
      </c>
      <c r="B558" s="174">
        <v>17</v>
      </c>
      <c r="C558" s="174">
        <v>8100000000000</v>
      </c>
      <c r="D558" s="14">
        <v>2310</v>
      </c>
      <c r="E558" s="14">
        <v>5151</v>
      </c>
      <c r="F558" s="504" t="s">
        <v>562</v>
      </c>
      <c r="G558" s="119">
        <v>20000</v>
      </c>
      <c r="H558" s="119">
        <v>20000</v>
      </c>
      <c r="I558" s="449"/>
      <c r="J558" s="119">
        <f t="shared" si="7"/>
        <v>0</v>
      </c>
      <c r="K558" s="248"/>
    </row>
    <row r="559" spans="1:11" ht="12.6" customHeight="1" x14ac:dyDescent="0.25">
      <c r="A559" s="444">
        <v>556</v>
      </c>
      <c r="B559" s="174">
        <v>17</v>
      </c>
      <c r="C559" s="174">
        <v>8100000000000</v>
      </c>
      <c r="D559" s="14">
        <v>2310</v>
      </c>
      <c r="E559" s="14">
        <v>5166</v>
      </c>
      <c r="F559" s="504" t="s">
        <v>519</v>
      </c>
      <c r="G559" s="119">
        <v>80000</v>
      </c>
      <c r="H559" s="119">
        <v>80000</v>
      </c>
      <c r="I559" s="449"/>
      <c r="J559" s="119">
        <f t="shared" si="7"/>
        <v>0</v>
      </c>
      <c r="K559" s="248"/>
    </row>
    <row r="560" spans="1:11" ht="12.6" customHeight="1" x14ac:dyDescent="0.25">
      <c r="A560" s="444">
        <v>557</v>
      </c>
      <c r="B560" s="174">
        <v>17</v>
      </c>
      <c r="C560" s="174">
        <v>8100000000000</v>
      </c>
      <c r="D560" s="14">
        <v>2310</v>
      </c>
      <c r="E560" s="14">
        <v>5166</v>
      </c>
      <c r="F560" s="504" t="s">
        <v>207</v>
      </c>
      <c r="G560" s="119">
        <v>20000</v>
      </c>
      <c r="H560" s="119">
        <v>20000</v>
      </c>
      <c r="I560" s="449"/>
      <c r="J560" s="119">
        <f t="shared" si="7"/>
        <v>0</v>
      </c>
      <c r="K560" s="248"/>
    </row>
    <row r="561" spans="1:11" ht="12.6" customHeight="1" x14ac:dyDescent="0.25">
      <c r="A561" s="444">
        <v>558</v>
      </c>
      <c r="B561" s="174">
        <v>17</v>
      </c>
      <c r="C561" s="174">
        <v>8100000000000</v>
      </c>
      <c r="D561" s="14">
        <v>2310</v>
      </c>
      <c r="E561" s="14">
        <v>5171</v>
      </c>
      <c r="F561" s="504" t="s">
        <v>714</v>
      </c>
      <c r="G561" s="119">
        <v>0</v>
      </c>
      <c r="H561" s="119">
        <v>120000</v>
      </c>
      <c r="I561" s="449"/>
      <c r="J561" s="119">
        <f t="shared" si="7"/>
        <v>120000</v>
      </c>
      <c r="K561" s="248"/>
    </row>
    <row r="562" spans="1:11" ht="12.6" customHeight="1" x14ac:dyDescent="0.25">
      <c r="A562" s="444">
        <v>559</v>
      </c>
      <c r="B562" s="174">
        <v>17</v>
      </c>
      <c r="C562" s="174">
        <v>8100000000000</v>
      </c>
      <c r="D562" s="14">
        <v>2310</v>
      </c>
      <c r="E562" s="14">
        <v>5171</v>
      </c>
      <c r="F562" s="504" t="s">
        <v>513</v>
      </c>
      <c r="G562" s="119">
        <v>50000</v>
      </c>
      <c r="H562" s="119">
        <v>50000</v>
      </c>
      <c r="I562" s="449"/>
      <c r="J562" s="119">
        <f t="shared" si="7"/>
        <v>0</v>
      </c>
      <c r="K562" s="248"/>
    </row>
    <row r="563" spans="1:11" ht="12.6" customHeight="1" x14ac:dyDescent="0.25">
      <c r="A563" s="444">
        <v>560</v>
      </c>
      <c r="B563" s="174">
        <v>17</v>
      </c>
      <c r="C563" s="174">
        <v>8100000002036</v>
      </c>
      <c r="D563" s="14">
        <v>2310</v>
      </c>
      <c r="E563" s="14">
        <v>5171</v>
      </c>
      <c r="F563" s="504" t="s">
        <v>620</v>
      </c>
      <c r="G563" s="119">
        <v>117000</v>
      </c>
      <c r="H563" s="119">
        <v>125000</v>
      </c>
      <c r="I563" s="451"/>
      <c r="J563" s="119">
        <f t="shared" si="7"/>
        <v>8000</v>
      </c>
      <c r="K563" s="248"/>
    </row>
    <row r="564" spans="1:11" ht="12.6" customHeight="1" x14ac:dyDescent="0.25">
      <c r="A564" s="444">
        <v>561</v>
      </c>
      <c r="B564" s="177">
        <v>17</v>
      </c>
      <c r="C564" s="177">
        <v>8100000000000</v>
      </c>
      <c r="D564" s="118">
        <v>2310</v>
      </c>
      <c r="E564" s="160" t="s">
        <v>455</v>
      </c>
      <c r="F564" s="517"/>
      <c r="G564" s="173">
        <f>SUM(G558:G563)</f>
        <v>287000</v>
      </c>
      <c r="H564" s="173">
        <f>SUM(H558:H563)</f>
        <v>415000</v>
      </c>
      <c r="I564" s="450"/>
      <c r="J564" s="173">
        <f t="shared" si="7"/>
        <v>128000</v>
      </c>
      <c r="K564" s="250"/>
    </row>
    <row r="565" spans="1:11" ht="12.6" customHeight="1" x14ac:dyDescent="0.25">
      <c r="A565" s="444">
        <v>562</v>
      </c>
      <c r="B565" s="79">
        <v>17</v>
      </c>
      <c r="C565" s="79">
        <v>3000000002039</v>
      </c>
      <c r="D565" s="64">
        <v>2321</v>
      </c>
      <c r="E565" s="64">
        <v>5171</v>
      </c>
      <c r="F565" s="518" t="s">
        <v>456</v>
      </c>
      <c r="G565" s="78">
        <v>585000</v>
      </c>
      <c r="H565" s="78">
        <v>624000</v>
      </c>
      <c r="I565" s="451"/>
      <c r="J565" s="78">
        <f t="shared" si="7"/>
        <v>39000</v>
      </c>
      <c r="K565" s="252" t="s">
        <v>669</v>
      </c>
    </row>
    <row r="566" spans="1:11" ht="12.6" customHeight="1" x14ac:dyDescent="0.25">
      <c r="A566" s="444">
        <v>563</v>
      </c>
      <c r="B566" s="177">
        <v>17</v>
      </c>
      <c r="C566" s="177"/>
      <c r="D566" s="118">
        <v>2321</v>
      </c>
      <c r="E566" s="160" t="s">
        <v>585</v>
      </c>
      <c r="F566" s="517"/>
      <c r="G566" s="173">
        <f>SUM(G565)</f>
        <v>585000</v>
      </c>
      <c r="H566" s="173">
        <f>SUM(H565)</f>
        <v>624000</v>
      </c>
      <c r="I566" s="450"/>
      <c r="J566" s="173">
        <f t="shared" si="7"/>
        <v>39000</v>
      </c>
      <c r="K566" s="250"/>
    </row>
    <row r="567" spans="1:11" ht="12.6" customHeight="1" x14ac:dyDescent="0.25">
      <c r="A567" s="444">
        <v>564</v>
      </c>
      <c r="B567" s="174">
        <v>17</v>
      </c>
      <c r="C567" s="174">
        <v>8100000000067</v>
      </c>
      <c r="D567" s="14">
        <v>2321</v>
      </c>
      <c r="E567" s="14">
        <v>5169</v>
      </c>
      <c r="F567" s="504" t="s">
        <v>457</v>
      </c>
      <c r="G567" s="119">
        <v>60000</v>
      </c>
      <c r="H567" s="119">
        <v>60000</v>
      </c>
      <c r="I567" s="449"/>
      <c r="J567" s="119">
        <f t="shared" si="7"/>
        <v>0</v>
      </c>
      <c r="K567" s="248"/>
    </row>
    <row r="568" spans="1:11" ht="12.6" customHeight="1" x14ac:dyDescent="0.25">
      <c r="A568" s="444">
        <v>565</v>
      </c>
      <c r="B568" s="79">
        <v>17</v>
      </c>
      <c r="C568" s="79">
        <v>8100000000068</v>
      </c>
      <c r="D568" s="64">
        <v>2321</v>
      </c>
      <c r="E568" s="64">
        <v>5169</v>
      </c>
      <c r="F568" s="518" t="s">
        <v>458</v>
      </c>
      <c r="G568" s="78">
        <v>290000</v>
      </c>
      <c r="H568" s="78">
        <v>330000</v>
      </c>
      <c r="I568" s="445"/>
      <c r="J568" s="78">
        <f t="shared" si="7"/>
        <v>40000</v>
      </c>
      <c r="K568" s="252" t="s">
        <v>861</v>
      </c>
    </row>
    <row r="569" spans="1:11" ht="12.6" customHeight="1" x14ac:dyDescent="0.25">
      <c r="A569" s="444">
        <v>566</v>
      </c>
      <c r="B569" s="177">
        <v>17</v>
      </c>
      <c r="C569" s="174">
        <v>8100000000082</v>
      </c>
      <c r="D569" s="14">
        <v>2321</v>
      </c>
      <c r="E569" s="14">
        <v>5901</v>
      </c>
      <c r="F569" s="504" t="s">
        <v>659</v>
      </c>
      <c r="G569" s="119">
        <v>0</v>
      </c>
      <c r="H569" s="119">
        <v>90000</v>
      </c>
      <c r="I569" s="449"/>
      <c r="J569" s="119">
        <f t="shared" si="7"/>
        <v>90000</v>
      </c>
      <c r="K569" s="248"/>
    </row>
    <row r="570" spans="1:11" ht="12.6" customHeight="1" x14ac:dyDescent="0.25">
      <c r="A570" s="444">
        <v>567</v>
      </c>
      <c r="B570" s="177">
        <v>17</v>
      </c>
      <c r="C570" s="177"/>
      <c r="D570" s="118">
        <v>2321</v>
      </c>
      <c r="E570" s="160" t="s">
        <v>624</v>
      </c>
      <c r="F570" s="517"/>
      <c r="G570" s="173">
        <f>SUM(G567:G569)</f>
        <v>350000</v>
      </c>
      <c r="H570" s="173">
        <f>SUM(H567:H569)</f>
        <v>480000</v>
      </c>
      <c r="I570" s="450"/>
      <c r="J570" s="173">
        <f t="shared" si="7"/>
        <v>130000</v>
      </c>
      <c r="K570" s="250"/>
    </row>
    <row r="571" spans="1:11" ht="12.6" customHeight="1" x14ac:dyDescent="0.25">
      <c r="A571" s="444">
        <v>568</v>
      </c>
      <c r="B571" s="177">
        <v>17</v>
      </c>
      <c r="C571" s="174">
        <v>8100000000069</v>
      </c>
      <c r="D571" s="14">
        <v>2321</v>
      </c>
      <c r="E571" s="14">
        <v>5169</v>
      </c>
      <c r="F571" s="504" t="s">
        <v>625</v>
      </c>
      <c r="G571" s="119">
        <v>70000</v>
      </c>
      <c r="H571" s="119">
        <v>70000</v>
      </c>
      <c r="I571" s="449"/>
      <c r="J571" s="119">
        <f t="shared" si="7"/>
        <v>0</v>
      </c>
      <c r="K571" s="248"/>
    </row>
    <row r="572" spans="1:11" ht="12.6" customHeight="1" x14ac:dyDescent="0.25">
      <c r="A572" s="444">
        <v>569</v>
      </c>
      <c r="B572" s="177">
        <v>17</v>
      </c>
      <c r="C572" s="174">
        <v>8100000000081</v>
      </c>
      <c r="D572" s="14">
        <v>2321</v>
      </c>
      <c r="E572" s="14">
        <v>5901</v>
      </c>
      <c r="F572" s="504" t="s">
        <v>522</v>
      </c>
      <c r="G572" s="119">
        <v>340000</v>
      </c>
      <c r="H572" s="119">
        <v>150000</v>
      </c>
      <c r="I572" s="449"/>
      <c r="J572" s="119">
        <f t="shared" si="7"/>
        <v>-190000</v>
      </c>
      <c r="K572" s="248"/>
    </row>
    <row r="573" spans="1:11" ht="12.6" customHeight="1" x14ac:dyDescent="0.25">
      <c r="A573" s="444">
        <v>570</v>
      </c>
      <c r="B573" s="177">
        <v>17</v>
      </c>
      <c r="C573" s="177"/>
      <c r="D573" s="118">
        <v>2321</v>
      </c>
      <c r="E573" s="160" t="s">
        <v>586</v>
      </c>
      <c r="F573" s="517"/>
      <c r="G573" s="173">
        <f>SUM(G571:G572)</f>
        <v>410000</v>
      </c>
      <c r="H573" s="173">
        <f>SUM(H571:H572)</f>
        <v>220000</v>
      </c>
      <c r="I573" s="450"/>
      <c r="J573" s="173">
        <f t="shared" si="7"/>
        <v>-190000</v>
      </c>
      <c r="K573" s="250"/>
    </row>
    <row r="574" spans="1:11" ht="12.6" customHeight="1" x14ac:dyDescent="0.25">
      <c r="A574" s="444">
        <v>571</v>
      </c>
      <c r="B574" s="174">
        <v>17</v>
      </c>
      <c r="C574" s="174">
        <v>8100000000000</v>
      </c>
      <c r="D574" s="14">
        <v>2321</v>
      </c>
      <c r="E574" s="14">
        <v>5166</v>
      </c>
      <c r="F574" s="504" t="s">
        <v>207</v>
      </c>
      <c r="G574" s="119">
        <v>20000</v>
      </c>
      <c r="H574" s="119">
        <v>20000</v>
      </c>
      <c r="I574" s="449"/>
      <c r="J574" s="119">
        <f t="shared" si="7"/>
        <v>0</v>
      </c>
      <c r="K574" s="248"/>
    </row>
    <row r="575" spans="1:11" ht="12.6" customHeight="1" x14ac:dyDescent="0.25">
      <c r="A575" s="444">
        <v>572</v>
      </c>
      <c r="B575" s="174">
        <v>17</v>
      </c>
      <c r="C575" s="174">
        <v>8100000000000</v>
      </c>
      <c r="D575" s="14">
        <v>2321</v>
      </c>
      <c r="E575" s="14">
        <v>5166</v>
      </c>
      <c r="F575" s="504" t="s">
        <v>459</v>
      </c>
      <c r="G575" s="119">
        <v>20000</v>
      </c>
      <c r="H575" s="119">
        <v>20000</v>
      </c>
      <c r="I575" s="449"/>
      <c r="J575" s="119">
        <f t="shared" si="7"/>
        <v>0</v>
      </c>
      <c r="K575" s="248"/>
    </row>
    <row r="576" spans="1:11" ht="12.6" customHeight="1" x14ac:dyDescent="0.25">
      <c r="A576" s="444">
        <v>573</v>
      </c>
      <c r="B576" s="174">
        <v>17</v>
      </c>
      <c r="C576" s="174">
        <v>8100000000000</v>
      </c>
      <c r="D576" s="14">
        <v>2321</v>
      </c>
      <c r="E576" s="14">
        <v>5171</v>
      </c>
      <c r="F576" s="504" t="s">
        <v>460</v>
      </c>
      <c r="G576" s="119">
        <v>150000</v>
      </c>
      <c r="H576" s="119">
        <v>150000</v>
      </c>
      <c r="I576" s="449"/>
      <c r="J576" s="119">
        <f t="shared" si="7"/>
        <v>0</v>
      </c>
      <c r="K576" s="248"/>
    </row>
    <row r="577" spans="1:11" ht="12.6" customHeight="1" x14ac:dyDescent="0.25">
      <c r="A577" s="444">
        <v>574</v>
      </c>
      <c r="B577" s="177">
        <v>17</v>
      </c>
      <c r="C577" s="177"/>
      <c r="D577" s="118">
        <v>2321</v>
      </c>
      <c r="E577" s="160" t="s">
        <v>533</v>
      </c>
      <c r="F577" s="517"/>
      <c r="G577" s="173">
        <f>SUM(G574:G576)</f>
        <v>190000</v>
      </c>
      <c r="H577" s="173">
        <f>SUM(H574:H576)</f>
        <v>190000</v>
      </c>
      <c r="I577" s="450"/>
      <c r="J577" s="173">
        <f t="shared" si="7"/>
        <v>0</v>
      </c>
      <c r="K577" s="250"/>
    </row>
    <row r="578" spans="1:11" ht="12.6" customHeight="1" x14ac:dyDescent="0.25">
      <c r="A578" s="444">
        <v>575</v>
      </c>
      <c r="B578" s="174">
        <v>17</v>
      </c>
      <c r="C578" s="174">
        <v>8100000000000</v>
      </c>
      <c r="D578" s="14">
        <v>2341</v>
      </c>
      <c r="E578" s="14">
        <v>5021</v>
      </c>
      <c r="F578" s="504" t="s">
        <v>462</v>
      </c>
      <c r="G578" s="119">
        <v>34000</v>
      </c>
      <c r="H578" s="119">
        <v>24000</v>
      </c>
      <c r="I578" s="449"/>
      <c r="J578" s="119">
        <f t="shared" ref="J578:J605" si="8">H578-G578</f>
        <v>-10000</v>
      </c>
      <c r="K578" s="248"/>
    </row>
    <row r="579" spans="1:11" ht="12.6" customHeight="1" x14ac:dyDescent="0.25">
      <c r="A579" s="444">
        <v>576</v>
      </c>
      <c r="B579" s="174">
        <v>17</v>
      </c>
      <c r="C579" s="174">
        <v>8100000002046</v>
      </c>
      <c r="D579" s="14">
        <v>2341</v>
      </c>
      <c r="E579" s="14">
        <v>5171</v>
      </c>
      <c r="F579" s="504" t="s">
        <v>619</v>
      </c>
      <c r="G579" s="119">
        <v>31000</v>
      </c>
      <c r="H579" s="119">
        <v>33000</v>
      </c>
      <c r="I579" s="451"/>
      <c r="J579" s="119">
        <f t="shared" si="8"/>
        <v>2000</v>
      </c>
      <c r="K579" s="248"/>
    </row>
    <row r="580" spans="1:11" ht="12.6" customHeight="1" x14ac:dyDescent="0.25">
      <c r="A580" s="444">
        <v>577</v>
      </c>
      <c r="B580" s="177">
        <v>17</v>
      </c>
      <c r="C580" s="177">
        <v>8100000000000</v>
      </c>
      <c r="D580" s="118">
        <v>2341</v>
      </c>
      <c r="E580" s="116" t="s">
        <v>618</v>
      </c>
      <c r="F580" s="504"/>
      <c r="G580" s="173">
        <f>SUM(G578:G579)</f>
        <v>65000</v>
      </c>
      <c r="H580" s="173">
        <f>SUM(H578:H579)</f>
        <v>57000</v>
      </c>
      <c r="I580" s="450"/>
      <c r="J580" s="173">
        <f t="shared" si="8"/>
        <v>-8000</v>
      </c>
      <c r="K580" s="250"/>
    </row>
    <row r="581" spans="1:11" ht="12.6" customHeight="1" x14ac:dyDescent="0.25">
      <c r="A581" s="444">
        <v>578</v>
      </c>
      <c r="B581" s="174">
        <v>17</v>
      </c>
      <c r="C581" s="174">
        <v>8100000000000</v>
      </c>
      <c r="D581" s="14">
        <v>2341</v>
      </c>
      <c r="E581" s="14">
        <v>5171</v>
      </c>
      <c r="F581" s="504" t="s">
        <v>463</v>
      </c>
      <c r="G581" s="119">
        <v>35000</v>
      </c>
      <c r="H581" s="119">
        <v>35000</v>
      </c>
      <c r="I581" s="449"/>
      <c r="J581" s="119">
        <f t="shared" si="8"/>
        <v>0</v>
      </c>
      <c r="K581" s="248"/>
    </row>
    <row r="582" spans="1:11" ht="12.6" customHeight="1" x14ac:dyDescent="0.25">
      <c r="A582" s="444">
        <v>579</v>
      </c>
      <c r="B582" s="177">
        <v>17</v>
      </c>
      <c r="C582" s="177"/>
      <c r="D582" s="118">
        <v>2341</v>
      </c>
      <c r="E582" s="160" t="s">
        <v>464</v>
      </c>
      <c r="F582" s="517"/>
      <c r="G582" s="173">
        <f>SUM(G581:G581)</f>
        <v>35000</v>
      </c>
      <c r="H582" s="173">
        <f>SUM(H581:H581)</f>
        <v>35000</v>
      </c>
      <c r="I582" s="450"/>
      <c r="J582" s="173">
        <f t="shared" si="8"/>
        <v>0</v>
      </c>
      <c r="K582" s="250"/>
    </row>
    <row r="583" spans="1:11" ht="12.6" customHeight="1" x14ac:dyDescent="0.25">
      <c r="A583" s="444">
        <v>580</v>
      </c>
      <c r="B583" s="174">
        <v>17</v>
      </c>
      <c r="C583" s="174">
        <v>8100000000000</v>
      </c>
      <c r="D583" s="14">
        <v>3716</v>
      </c>
      <c r="E583" s="14">
        <v>5169</v>
      </c>
      <c r="F583" s="504" t="s">
        <v>511</v>
      </c>
      <c r="G583" s="119">
        <v>250000</v>
      </c>
      <c r="H583" s="119">
        <v>250000</v>
      </c>
      <c r="I583" s="449"/>
      <c r="J583" s="119">
        <f t="shared" si="8"/>
        <v>0</v>
      </c>
      <c r="K583" s="248"/>
    </row>
    <row r="584" spans="1:11" ht="12.6" customHeight="1" x14ac:dyDescent="0.25">
      <c r="A584" s="444">
        <v>581</v>
      </c>
      <c r="B584" s="174">
        <v>17</v>
      </c>
      <c r="C584" s="174">
        <v>8100000000000</v>
      </c>
      <c r="D584" s="14">
        <v>3716</v>
      </c>
      <c r="E584" s="14">
        <v>5154</v>
      </c>
      <c r="F584" s="504" t="s">
        <v>177</v>
      </c>
      <c r="G584" s="119">
        <v>50000</v>
      </c>
      <c r="H584" s="119">
        <v>80000</v>
      </c>
      <c r="I584" s="449"/>
      <c r="J584" s="119">
        <f t="shared" si="8"/>
        <v>30000</v>
      </c>
      <c r="K584" s="248" t="s">
        <v>684</v>
      </c>
    </row>
    <row r="585" spans="1:11" ht="12.6" customHeight="1" x14ac:dyDescent="0.25">
      <c r="A585" s="444">
        <v>582</v>
      </c>
      <c r="B585" s="177">
        <v>17</v>
      </c>
      <c r="C585" s="177"/>
      <c r="D585" s="118">
        <v>3716</v>
      </c>
      <c r="E585" s="160" t="s">
        <v>465</v>
      </c>
      <c r="F585" s="517"/>
      <c r="G585" s="173">
        <f>G584+G583</f>
        <v>300000</v>
      </c>
      <c r="H585" s="173">
        <f>H584+H583</f>
        <v>330000</v>
      </c>
      <c r="I585" s="450"/>
      <c r="J585" s="173">
        <f t="shared" si="8"/>
        <v>30000</v>
      </c>
      <c r="K585" s="250"/>
    </row>
    <row r="586" spans="1:11" ht="12.6" customHeight="1" x14ac:dyDescent="0.25">
      <c r="A586" s="444">
        <v>583</v>
      </c>
      <c r="B586" s="174">
        <v>17</v>
      </c>
      <c r="C586" s="174">
        <v>8100000000059</v>
      </c>
      <c r="D586" s="14">
        <v>3719</v>
      </c>
      <c r="E586" s="14">
        <v>5493</v>
      </c>
      <c r="F586" s="504" t="s">
        <v>551</v>
      </c>
      <c r="G586" s="119">
        <v>200000</v>
      </c>
      <c r="H586" s="119">
        <v>200000</v>
      </c>
      <c r="I586" s="449"/>
      <c r="J586" s="119">
        <f t="shared" si="8"/>
        <v>0</v>
      </c>
      <c r="K586" s="248"/>
    </row>
    <row r="587" spans="1:11" ht="12.6" customHeight="1" x14ac:dyDescent="0.25">
      <c r="A587" s="444">
        <v>584</v>
      </c>
      <c r="B587" s="177">
        <v>17</v>
      </c>
      <c r="C587" s="174">
        <v>8100000000000</v>
      </c>
      <c r="D587" s="14">
        <v>3719</v>
      </c>
      <c r="E587" s="14">
        <v>5166</v>
      </c>
      <c r="F587" s="504" t="s">
        <v>466</v>
      </c>
      <c r="G587" s="119">
        <v>20000</v>
      </c>
      <c r="H587" s="119">
        <v>20000</v>
      </c>
      <c r="I587" s="449"/>
      <c r="J587" s="119">
        <f t="shared" si="8"/>
        <v>0</v>
      </c>
      <c r="K587" s="248"/>
    </row>
    <row r="588" spans="1:11" ht="12.6" customHeight="1" x14ac:dyDescent="0.25">
      <c r="A588" s="444">
        <v>585</v>
      </c>
      <c r="B588" s="177"/>
      <c r="C588" s="174"/>
      <c r="D588" s="118">
        <v>3719</v>
      </c>
      <c r="E588" s="160" t="s">
        <v>467</v>
      </c>
      <c r="F588" s="517"/>
      <c r="G588" s="173">
        <f>SUM(G586+G587)</f>
        <v>220000</v>
      </c>
      <c r="H588" s="173">
        <f>SUM(H586+H587)</f>
        <v>220000</v>
      </c>
      <c r="I588" s="450"/>
      <c r="J588" s="173">
        <f t="shared" si="8"/>
        <v>0</v>
      </c>
      <c r="K588" s="250"/>
    </row>
    <row r="589" spans="1:11" ht="12.6" customHeight="1" x14ac:dyDescent="0.25">
      <c r="A589" s="444">
        <v>586</v>
      </c>
      <c r="B589" s="174">
        <v>17</v>
      </c>
      <c r="C589" s="174">
        <v>8100000000000</v>
      </c>
      <c r="D589" s="14">
        <v>3741</v>
      </c>
      <c r="E589" s="14">
        <v>5169</v>
      </c>
      <c r="F589" s="504" t="s">
        <v>468</v>
      </c>
      <c r="G589" s="119">
        <v>280000</v>
      </c>
      <c r="H589" s="119">
        <v>300000</v>
      </c>
      <c r="I589" s="449"/>
      <c r="J589" s="119">
        <f t="shared" si="8"/>
        <v>20000</v>
      </c>
      <c r="K589" s="248" t="s">
        <v>645</v>
      </c>
    </row>
    <row r="590" spans="1:11" ht="12.6" customHeight="1" x14ac:dyDescent="0.25">
      <c r="A590" s="444">
        <v>587</v>
      </c>
      <c r="B590" s="174">
        <v>17</v>
      </c>
      <c r="C590" s="174">
        <v>3000000002029</v>
      </c>
      <c r="D590" s="14">
        <v>3741</v>
      </c>
      <c r="E590" s="14">
        <v>5169</v>
      </c>
      <c r="F590" s="504" t="s">
        <v>469</v>
      </c>
      <c r="G590" s="119">
        <v>480000</v>
      </c>
      <c r="H590" s="119">
        <v>408000</v>
      </c>
      <c r="I590" s="451"/>
      <c r="J590" s="119">
        <f t="shared" si="8"/>
        <v>-72000</v>
      </c>
      <c r="K590" s="248" t="s">
        <v>649</v>
      </c>
    </row>
    <row r="591" spans="1:11" ht="12.6" customHeight="1" x14ac:dyDescent="0.25">
      <c r="A591" s="444">
        <v>588</v>
      </c>
      <c r="B591" s="174">
        <v>17</v>
      </c>
      <c r="C591" s="174">
        <v>8100000003400</v>
      </c>
      <c r="D591" s="14">
        <v>3741</v>
      </c>
      <c r="E591" s="14">
        <v>5229</v>
      </c>
      <c r="F591" s="504" t="s">
        <v>470</v>
      </c>
      <c r="G591" s="119">
        <v>20000</v>
      </c>
      <c r="H591" s="119">
        <v>20000</v>
      </c>
      <c r="I591" s="449"/>
      <c r="J591" s="119">
        <f t="shared" si="8"/>
        <v>0</v>
      </c>
      <c r="K591" s="248"/>
    </row>
    <row r="592" spans="1:11" ht="12.6" customHeight="1" x14ac:dyDescent="0.25">
      <c r="A592" s="444">
        <v>589</v>
      </c>
      <c r="B592" s="177">
        <v>17</v>
      </c>
      <c r="C592" s="177"/>
      <c r="D592" s="118">
        <v>3741</v>
      </c>
      <c r="E592" s="160" t="s">
        <v>52</v>
      </c>
      <c r="F592" s="517"/>
      <c r="G592" s="173">
        <f>SUM(G589:G591)</f>
        <v>780000</v>
      </c>
      <c r="H592" s="173">
        <f>SUM(H589:H591)</f>
        <v>728000</v>
      </c>
      <c r="I592" s="450"/>
      <c r="J592" s="173">
        <f t="shared" si="8"/>
        <v>-52000</v>
      </c>
      <c r="K592" s="250"/>
    </row>
    <row r="593" spans="1:11" ht="12.6" customHeight="1" x14ac:dyDescent="0.25">
      <c r="A593" s="444">
        <v>590</v>
      </c>
      <c r="B593" s="174">
        <v>17</v>
      </c>
      <c r="C593" s="174">
        <v>8100000000037</v>
      </c>
      <c r="D593" s="14">
        <v>3744</v>
      </c>
      <c r="E593" s="14">
        <v>5171</v>
      </c>
      <c r="F593" s="504" t="s">
        <v>471</v>
      </c>
      <c r="G593" s="119">
        <v>40000</v>
      </c>
      <c r="H593" s="119">
        <v>40000</v>
      </c>
      <c r="I593" s="449"/>
      <c r="J593" s="119">
        <f t="shared" si="8"/>
        <v>0</v>
      </c>
      <c r="K593" s="248"/>
    </row>
    <row r="594" spans="1:11" ht="12.6" customHeight="1" x14ac:dyDescent="0.25">
      <c r="A594" s="444">
        <v>591</v>
      </c>
      <c r="B594" s="174">
        <v>17</v>
      </c>
      <c r="C594" s="174">
        <v>8100000000037</v>
      </c>
      <c r="D594" s="14">
        <v>3744</v>
      </c>
      <c r="E594" s="14">
        <v>5162</v>
      </c>
      <c r="F594" s="504" t="s">
        <v>472</v>
      </c>
      <c r="G594" s="119">
        <v>10000</v>
      </c>
      <c r="H594" s="119">
        <v>10000</v>
      </c>
      <c r="I594" s="449"/>
      <c r="J594" s="119">
        <f t="shared" si="8"/>
        <v>0</v>
      </c>
      <c r="K594" s="248"/>
    </row>
    <row r="595" spans="1:11" ht="12.6" customHeight="1" x14ac:dyDescent="0.25">
      <c r="A595" s="444">
        <v>592</v>
      </c>
      <c r="B595" s="174">
        <v>17</v>
      </c>
      <c r="C595" s="174">
        <v>8100000000037</v>
      </c>
      <c r="D595" s="14">
        <v>3744</v>
      </c>
      <c r="E595" s="14">
        <v>5169</v>
      </c>
      <c r="F595" s="504" t="s">
        <v>473</v>
      </c>
      <c r="G595" s="119">
        <v>170000</v>
      </c>
      <c r="H595" s="119">
        <v>170000</v>
      </c>
      <c r="I595" s="449"/>
      <c r="J595" s="119">
        <f t="shared" si="8"/>
        <v>0</v>
      </c>
      <c r="K595" s="248"/>
    </row>
    <row r="596" spans="1:11" ht="12.6" customHeight="1" x14ac:dyDescent="0.25">
      <c r="A596" s="444">
        <v>593</v>
      </c>
      <c r="B596" s="174">
        <v>17</v>
      </c>
      <c r="C596" s="174">
        <v>8100000000049</v>
      </c>
      <c r="D596" s="14">
        <v>3744</v>
      </c>
      <c r="E596" s="14">
        <v>5169</v>
      </c>
      <c r="F596" s="504" t="s">
        <v>474</v>
      </c>
      <c r="G596" s="119">
        <v>15000</v>
      </c>
      <c r="H596" s="119">
        <v>15000</v>
      </c>
      <c r="I596" s="449"/>
      <c r="J596" s="119">
        <f t="shared" si="8"/>
        <v>0</v>
      </c>
      <c r="K596" s="248"/>
    </row>
    <row r="597" spans="1:11" ht="12.6" customHeight="1" x14ac:dyDescent="0.25">
      <c r="A597" s="444">
        <v>594</v>
      </c>
      <c r="B597" s="174">
        <v>17</v>
      </c>
      <c r="C597" s="79" t="s">
        <v>1020</v>
      </c>
      <c r="D597" s="14">
        <v>3744</v>
      </c>
      <c r="E597" s="14">
        <v>5169</v>
      </c>
      <c r="F597" s="504" t="s">
        <v>514</v>
      </c>
      <c r="G597" s="119">
        <v>10000</v>
      </c>
      <c r="H597" s="119">
        <v>10000</v>
      </c>
      <c r="I597" s="451"/>
      <c r="J597" s="119">
        <f t="shared" si="8"/>
        <v>0</v>
      </c>
      <c r="K597" s="248"/>
    </row>
    <row r="598" spans="1:11" ht="12.6" customHeight="1" x14ac:dyDescent="0.25">
      <c r="A598" s="444">
        <v>595</v>
      </c>
      <c r="B598" s="177">
        <v>17</v>
      </c>
      <c r="C598" s="177"/>
      <c r="D598" s="118">
        <v>3744</v>
      </c>
      <c r="E598" s="160" t="s">
        <v>475</v>
      </c>
      <c r="F598" s="517"/>
      <c r="G598" s="173">
        <f>SUM(G593:G597)</f>
        <v>245000</v>
      </c>
      <c r="H598" s="173">
        <f>SUM(H593:H597)</f>
        <v>245000</v>
      </c>
      <c r="I598" s="450"/>
      <c r="J598" s="173">
        <f t="shared" si="8"/>
        <v>0</v>
      </c>
      <c r="K598" s="250"/>
    </row>
    <row r="599" spans="1:11" ht="12.6" customHeight="1" x14ac:dyDescent="0.25">
      <c r="A599" s="444">
        <v>596</v>
      </c>
      <c r="B599" s="174">
        <v>17</v>
      </c>
      <c r="C599" s="174">
        <v>8100000000000</v>
      </c>
      <c r="D599" s="14">
        <v>3792</v>
      </c>
      <c r="E599" s="14">
        <v>5139</v>
      </c>
      <c r="F599" s="504" t="s">
        <v>512</v>
      </c>
      <c r="G599" s="119">
        <v>8000</v>
      </c>
      <c r="H599" s="119">
        <v>8000</v>
      </c>
      <c r="I599" s="449"/>
      <c r="J599" s="119">
        <f t="shared" si="8"/>
        <v>0</v>
      </c>
      <c r="K599" s="248"/>
    </row>
    <row r="600" spans="1:11" s="251" customFormat="1" ht="12.6" customHeight="1" x14ac:dyDescent="0.25">
      <c r="A600" s="444">
        <v>597</v>
      </c>
      <c r="B600" s="66">
        <v>17</v>
      </c>
      <c r="C600" s="66">
        <v>3000000003101</v>
      </c>
      <c r="D600" s="98">
        <v>3792</v>
      </c>
      <c r="E600" s="98">
        <v>5229</v>
      </c>
      <c r="F600" s="519" t="s">
        <v>667</v>
      </c>
      <c r="G600" s="110">
        <v>0</v>
      </c>
      <c r="H600" s="110">
        <v>150000</v>
      </c>
      <c r="I600" s="445"/>
      <c r="J600" s="110">
        <f t="shared" si="8"/>
        <v>150000</v>
      </c>
      <c r="K600" s="257" t="s">
        <v>670</v>
      </c>
    </row>
    <row r="601" spans="1:11" s="251" customFormat="1" ht="12.6" customHeight="1" x14ac:dyDescent="0.25">
      <c r="A601" s="444">
        <v>598</v>
      </c>
      <c r="B601" s="66">
        <v>17</v>
      </c>
      <c r="C601" s="66">
        <v>3000000003201</v>
      </c>
      <c r="D601" s="98">
        <v>3792</v>
      </c>
      <c r="E601" s="98">
        <v>5229</v>
      </c>
      <c r="F601" s="519" t="s">
        <v>668</v>
      </c>
      <c r="G601" s="110">
        <v>0</v>
      </c>
      <c r="H601" s="110">
        <v>50000</v>
      </c>
      <c r="I601" s="445"/>
      <c r="J601" s="110">
        <f t="shared" si="8"/>
        <v>50000</v>
      </c>
      <c r="K601" s="257" t="s">
        <v>669</v>
      </c>
    </row>
    <row r="602" spans="1:11" ht="12.6" customHeight="1" thickBot="1" x14ac:dyDescent="0.3">
      <c r="A602" s="444">
        <v>599</v>
      </c>
      <c r="B602" s="178">
        <v>17</v>
      </c>
      <c r="C602" s="178"/>
      <c r="D602" s="43">
        <v>3792</v>
      </c>
      <c r="E602" s="163" t="s">
        <v>476</v>
      </c>
      <c r="F602" s="505"/>
      <c r="G602" s="175">
        <f>SUM(G599:G599)</f>
        <v>8000</v>
      </c>
      <c r="H602" s="175">
        <f>SUM(H599:H601)</f>
        <v>208000</v>
      </c>
      <c r="I602" s="450"/>
      <c r="J602" s="175">
        <f t="shared" si="8"/>
        <v>200000</v>
      </c>
      <c r="K602" s="270"/>
    </row>
    <row r="603" spans="1:11" ht="12.6" customHeight="1" thickBot="1" x14ac:dyDescent="0.3">
      <c r="A603" s="444">
        <v>600</v>
      </c>
      <c r="B603" s="179">
        <v>17</v>
      </c>
      <c r="C603" s="467"/>
      <c r="D603" s="463" t="s">
        <v>55</v>
      </c>
      <c r="E603" s="463"/>
      <c r="F603" s="463"/>
      <c r="G603" s="195">
        <f>G553+G557+G564+G566+G570+G573+G577+G580+G582+G585+G588+G592+G598+G602</f>
        <v>4310000</v>
      </c>
      <c r="H603" s="193">
        <f>H553+H557+H564+H566+H570+H573+H577+H580+H582+H585+H588+H592+H598+H602</f>
        <v>4607000</v>
      </c>
      <c r="I603" s="453"/>
      <c r="J603" s="195">
        <f t="shared" si="8"/>
        <v>297000</v>
      </c>
      <c r="K603" s="290"/>
    </row>
    <row r="604" spans="1:11" ht="12.6" customHeight="1" thickBot="1" x14ac:dyDescent="0.3">
      <c r="A604" s="444">
        <v>601</v>
      </c>
      <c r="B604" s="133"/>
      <c r="C604" s="133"/>
      <c r="D604" s="133"/>
      <c r="E604" s="133"/>
      <c r="F604" s="139"/>
      <c r="G604" s="140"/>
      <c r="H604" s="140"/>
      <c r="I604" s="140"/>
      <c r="J604" s="140"/>
      <c r="K604" s="139"/>
    </row>
    <row r="605" spans="1:11" ht="12.6" customHeight="1" thickBot="1" x14ac:dyDescent="0.3">
      <c r="A605" s="444">
        <v>602</v>
      </c>
      <c r="B605" s="198" t="s">
        <v>477</v>
      </c>
      <c r="C605" s="154"/>
      <c r="D605" s="154"/>
      <c r="E605" s="154"/>
      <c r="F605" s="2"/>
      <c r="G605" s="199">
        <f>SUM(G603+G549+G539+G445+G379+G351+G325+G305+G245+G237+G215+G163+G107+G82+G60+G16+G40)</f>
        <v>295230000</v>
      </c>
      <c r="H605" s="199">
        <f>SUM(H603+H549+H539+H445+H379+H351+H325+H305+H245+H237+H215+H163+H107+H82+H60+H16+H40)</f>
        <v>334700000</v>
      </c>
      <c r="I605" s="454"/>
      <c r="J605" s="199">
        <f t="shared" si="8"/>
        <v>39470000</v>
      </c>
      <c r="K605" s="292"/>
    </row>
    <row r="606" spans="1:11" ht="12.6" customHeight="1" x14ac:dyDescent="0.25">
      <c r="G606" s="108"/>
      <c r="H606" s="108"/>
      <c r="I606" s="455"/>
      <c r="J606" s="108"/>
      <c r="K606" s="244"/>
    </row>
    <row r="607" spans="1:11" ht="12.6" customHeight="1" x14ac:dyDescent="0.25">
      <c r="G607" s="108"/>
      <c r="H607" s="108"/>
      <c r="I607" s="455"/>
      <c r="J607" s="108"/>
      <c r="K607" s="244"/>
    </row>
    <row r="608" spans="1:11" ht="12.6" customHeight="1" x14ac:dyDescent="0.25">
      <c r="G608" s="108"/>
      <c r="H608" s="108"/>
      <c r="I608" s="455"/>
      <c r="J608" s="108"/>
      <c r="K608" s="244"/>
    </row>
    <row r="609" spans="7:11" ht="12.6" customHeight="1" x14ac:dyDescent="0.25">
      <c r="G609" s="108"/>
      <c r="H609" s="108"/>
      <c r="I609" s="455"/>
      <c r="J609" s="108"/>
      <c r="K609" s="244"/>
    </row>
    <row r="610" spans="7:11" ht="12.6" customHeight="1" x14ac:dyDescent="0.25">
      <c r="G610" s="108"/>
      <c r="H610" s="108"/>
      <c r="I610" s="455"/>
      <c r="J610" s="108"/>
      <c r="K610" s="244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firstPageNumber="9" fitToHeight="0" orientation="portrait" useFirstPageNumber="1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opLeftCell="A40" workbookViewId="0">
      <selection activeCell="J78" sqref="J78"/>
    </sheetView>
  </sheetViews>
  <sheetFormatPr defaultRowHeight="15" x14ac:dyDescent="0.25"/>
  <cols>
    <col min="1" max="1" width="3.28515625" style="324" customWidth="1"/>
    <col min="2" max="2" width="3.42578125" style="324" customWidth="1"/>
    <col min="3" max="3" width="5.5703125" style="324" customWidth="1"/>
    <col min="4" max="4" width="40.42578125" style="109" customWidth="1"/>
    <col min="5" max="6" width="8.42578125" style="362" customWidth="1"/>
    <col min="7" max="10" width="8.42578125" style="363" customWidth="1"/>
  </cols>
  <sheetData>
    <row r="1" spans="1:13" ht="12.6" customHeight="1" x14ac:dyDescent="0.25">
      <c r="A1" s="125" t="s">
        <v>901</v>
      </c>
      <c r="B1" s="320"/>
      <c r="C1" s="320"/>
      <c r="D1" s="321"/>
      <c r="E1" s="322"/>
      <c r="F1" s="322"/>
      <c r="G1" s="323"/>
      <c r="H1" s="323"/>
      <c r="I1" s="323"/>
      <c r="J1" s="323"/>
    </row>
    <row r="2" spans="1:13" ht="12.6" customHeight="1" thickBot="1" x14ac:dyDescent="0.3">
      <c r="B2" s="325"/>
      <c r="C2" s="325"/>
      <c r="D2" s="326"/>
      <c r="E2" s="327"/>
      <c r="F2" s="327"/>
      <c r="G2" s="328"/>
      <c r="H2" s="328"/>
      <c r="I2" s="328"/>
      <c r="J2" s="328"/>
    </row>
    <row r="3" spans="1:13" ht="12.6" customHeight="1" thickBot="1" x14ac:dyDescent="0.3">
      <c r="A3" s="53" t="s">
        <v>0</v>
      </c>
      <c r="B3" s="53" t="s">
        <v>1</v>
      </c>
      <c r="C3" s="329" t="s">
        <v>2</v>
      </c>
      <c r="D3" s="53" t="s">
        <v>480</v>
      </c>
      <c r="E3" s="330" t="s">
        <v>862</v>
      </c>
      <c r="F3" s="330" t="s">
        <v>863</v>
      </c>
      <c r="G3" s="330" t="s">
        <v>631</v>
      </c>
      <c r="H3" s="330" t="s">
        <v>864</v>
      </c>
      <c r="I3" s="330" t="s">
        <v>961</v>
      </c>
      <c r="J3" s="330" t="s">
        <v>865</v>
      </c>
      <c r="L3" s="328"/>
      <c r="M3" s="328"/>
    </row>
    <row r="4" spans="1:13" ht="12.6" customHeight="1" thickBot="1" x14ac:dyDescent="0.3">
      <c r="A4" s="331"/>
      <c r="B4" s="331"/>
      <c r="C4" s="23"/>
      <c r="D4" s="331"/>
      <c r="E4" s="332">
        <v>0</v>
      </c>
      <c r="F4" s="332">
        <v>0</v>
      </c>
      <c r="G4" s="333">
        <v>0</v>
      </c>
      <c r="H4" s="333">
        <v>0</v>
      </c>
      <c r="I4" s="333">
        <v>0</v>
      </c>
      <c r="J4" s="333">
        <v>0</v>
      </c>
    </row>
    <row r="5" spans="1:13" ht="12.6" customHeight="1" thickBot="1" x14ac:dyDescent="0.3">
      <c r="A5" s="106">
        <v>1</v>
      </c>
      <c r="B5" s="334"/>
      <c r="C5" s="334" t="s">
        <v>5</v>
      </c>
      <c r="D5" s="335"/>
      <c r="E5" s="336">
        <v>0</v>
      </c>
      <c r="F5" s="336">
        <v>0</v>
      </c>
      <c r="G5" s="81">
        <f>SUM(G4)</f>
        <v>0</v>
      </c>
      <c r="H5" s="81">
        <f>SUM(H4)</f>
        <v>0</v>
      </c>
      <c r="I5" s="81">
        <f>SUM(I4)</f>
        <v>0</v>
      </c>
      <c r="J5" s="81">
        <f>SUM(J4)</f>
        <v>0</v>
      </c>
    </row>
    <row r="6" spans="1:13" ht="12.6" customHeight="1" x14ac:dyDescent="0.25">
      <c r="A6" s="76">
        <v>2</v>
      </c>
      <c r="B6" s="76">
        <v>20</v>
      </c>
      <c r="C6" s="76">
        <v>3111</v>
      </c>
      <c r="D6" s="77" t="s">
        <v>6</v>
      </c>
      <c r="E6" s="72">
        <v>14</v>
      </c>
      <c r="F6" s="72">
        <v>16</v>
      </c>
      <c r="G6" s="337">
        <v>14</v>
      </c>
      <c r="H6" s="337">
        <v>14</v>
      </c>
      <c r="I6" s="337">
        <v>14</v>
      </c>
      <c r="J6" s="337">
        <v>14</v>
      </c>
    </row>
    <row r="7" spans="1:13" ht="12.6" customHeight="1" x14ac:dyDescent="0.25">
      <c r="A7" s="64">
        <v>2</v>
      </c>
      <c r="B7" s="64">
        <v>20</v>
      </c>
      <c r="C7" s="64">
        <v>3111</v>
      </c>
      <c r="D7" s="65" t="s">
        <v>866</v>
      </c>
      <c r="E7" s="74">
        <v>0</v>
      </c>
      <c r="F7" s="74">
        <v>481</v>
      </c>
      <c r="G7" s="78">
        <v>0</v>
      </c>
      <c r="H7" s="78">
        <v>0</v>
      </c>
      <c r="I7" s="78">
        <v>0</v>
      </c>
      <c r="J7" s="78">
        <v>0</v>
      </c>
    </row>
    <row r="8" spans="1:13" ht="12.6" customHeight="1" x14ac:dyDescent="0.25">
      <c r="A8" s="64">
        <v>2</v>
      </c>
      <c r="B8" s="64">
        <v>20</v>
      </c>
      <c r="C8" s="64">
        <v>3113</v>
      </c>
      <c r="D8" s="65" t="s">
        <v>7</v>
      </c>
      <c r="E8" s="74">
        <v>14</v>
      </c>
      <c r="F8" s="74">
        <v>14</v>
      </c>
      <c r="G8" s="78">
        <v>14</v>
      </c>
      <c r="H8" s="78">
        <v>14</v>
      </c>
      <c r="I8" s="78">
        <v>11</v>
      </c>
      <c r="J8" s="78">
        <v>14</v>
      </c>
    </row>
    <row r="9" spans="1:13" ht="12.6" customHeight="1" x14ac:dyDescent="0.25">
      <c r="A9" s="64">
        <v>2</v>
      </c>
      <c r="B9" s="64">
        <v>70</v>
      </c>
      <c r="C9" s="64">
        <v>3113</v>
      </c>
      <c r="D9" s="65" t="s">
        <v>867</v>
      </c>
      <c r="E9" s="74">
        <v>0</v>
      </c>
      <c r="F9" s="74">
        <v>1754</v>
      </c>
      <c r="G9" s="78">
        <v>0</v>
      </c>
      <c r="H9" s="78">
        <v>2525</v>
      </c>
      <c r="I9" s="78">
        <v>3220</v>
      </c>
      <c r="J9" s="78">
        <v>3220</v>
      </c>
    </row>
    <row r="10" spans="1:13" ht="12.6" customHeight="1" x14ac:dyDescent="0.25">
      <c r="A10" s="64">
        <v>2</v>
      </c>
      <c r="B10" s="64"/>
      <c r="C10" s="64">
        <v>3141</v>
      </c>
      <c r="D10" s="65" t="s">
        <v>101</v>
      </c>
      <c r="E10" s="74">
        <v>0</v>
      </c>
      <c r="F10" s="74">
        <v>140</v>
      </c>
      <c r="G10" s="78">
        <v>0</v>
      </c>
      <c r="H10" s="78">
        <v>0</v>
      </c>
      <c r="I10" s="78">
        <v>0</v>
      </c>
      <c r="J10" s="78">
        <v>0</v>
      </c>
    </row>
    <row r="11" spans="1:13" ht="12.6" customHeight="1" x14ac:dyDescent="0.25">
      <c r="A11" s="64">
        <v>2</v>
      </c>
      <c r="B11" s="64">
        <v>20</v>
      </c>
      <c r="C11" s="64">
        <v>3231</v>
      </c>
      <c r="D11" s="65" t="s">
        <v>102</v>
      </c>
      <c r="E11" s="74">
        <v>169</v>
      </c>
      <c r="F11" s="74">
        <v>169</v>
      </c>
      <c r="G11" s="78">
        <v>169</v>
      </c>
      <c r="H11" s="78">
        <v>187</v>
      </c>
      <c r="I11" s="78">
        <v>169</v>
      </c>
      <c r="J11" s="78">
        <v>169</v>
      </c>
    </row>
    <row r="12" spans="1:13" ht="12.6" customHeight="1" thickBot="1" x14ac:dyDescent="0.3">
      <c r="A12" s="98">
        <v>2</v>
      </c>
      <c r="B12" s="98">
        <v>20</v>
      </c>
      <c r="C12" s="98">
        <v>3421</v>
      </c>
      <c r="D12" s="101" t="s">
        <v>9</v>
      </c>
      <c r="E12" s="227">
        <v>18</v>
      </c>
      <c r="F12" s="227">
        <v>18</v>
      </c>
      <c r="G12" s="110">
        <v>18</v>
      </c>
      <c r="H12" s="110">
        <v>0</v>
      </c>
      <c r="I12" s="110">
        <v>18</v>
      </c>
      <c r="J12" s="110">
        <v>18</v>
      </c>
    </row>
    <row r="13" spans="1:13" ht="12.6" customHeight="1" thickBot="1" x14ac:dyDescent="0.3">
      <c r="A13" s="59">
        <v>2</v>
      </c>
      <c r="B13" s="60"/>
      <c r="C13" s="60" t="s">
        <v>10</v>
      </c>
      <c r="D13" s="48"/>
      <c r="E13" s="228">
        <f t="shared" ref="E13:J13" si="0">SUM(E6:E12)</f>
        <v>215</v>
      </c>
      <c r="F13" s="228">
        <f t="shared" si="0"/>
        <v>2592</v>
      </c>
      <c r="G13" s="81">
        <f t="shared" si="0"/>
        <v>215</v>
      </c>
      <c r="H13" s="81">
        <f t="shared" si="0"/>
        <v>2740</v>
      </c>
      <c r="I13" s="81">
        <f t="shared" si="0"/>
        <v>3432</v>
      </c>
      <c r="J13" s="81">
        <f t="shared" si="0"/>
        <v>3435</v>
      </c>
    </row>
    <row r="14" spans="1:13" ht="12.6" customHeight="1" x14ac:dyDescent="0.25">
      <c r="A14" s="64">
        <v>3</v>
      </c>
      <c r="B14" s="64">
        <v>70</v>
      </c>
      <c r="C14" s="64">
        <v>3392</v>
      </c>
      <c r="D14" s="65" t="s">
        <v>117</v>
      </c>
      <c r="E14" s="74">
        <v>0</v>
      </c>
      <c r="F14" s="74">
        <v>50</v>
      </c>
      <c r="G14" s="78">
        <v>0</v>
      </c>
      <c r="H14" s="78">
        <v>53</v>
      </c>
      <c r="I14" s="78">
        <v>53</v>
      </c>
      <c r="J14" s="78">
        <v>53</v>
      </c>
    </row>
    <row r="15" spans="1:13" ht="12.6" customHeight="1" x14ac:dyDescent="0.25">
      <c r="A15" s="64">
        <v>3</v>
      </c>
      <c r="B15" s="64">
        <v>70</v>
      </c>
      <c r="C15" s="64"/>
      <c r="D15" s="51" t="s">
        <v>868</v>
      </c>
      <c r="E15" s="74">
        <v>0</v>
      </c>
      <c r="F15" s="74">
        <v>445</v>
      </c>
      <c r="G15" s="78">
        <v>0</v>
      </c>
      <c r="H15" s="78">
        <v>1165</v>
      </c>
      <c r="I15" s="78">
        <v>1165</v>
      </c>
      <c r="J15" s="78">
        <v>1165</v>
      </c>
    </row>
    <row r="16" spans="1:13" ht="12.6" customHeight="1" thickBot="1" x14ac:dyDescent="0.3">
      <c r="A16" s="64">
        <v>3</v>
      </c>
      <c r="B16" s="64">
        <v>70</v>
      </c>
      <c r="C16" s="64"/>
      <c r="D16" s="65" t="s">
        <v>869</v>
      </c>
      <c r="E16" s="74">
        <v>0</v>
      </c>
      <c r="F16" s="74">
        <v>1222</v>
      </c>
      <c r="G16" s="78">
        <v>0</v>
      </c>
      <c r="H16" s="78">
        <v>775</v>
      </c>
      <c r="I16" s="78">
        <v>775</v>
      </c>
      <c r="J16" s="78">
        <v>775</v>
      </c>
    </row>
    <row r="17" spans="1:10" ht="12.6" customHeight="1" thickBot="1" x14ac:dyDescent="0.3">
      <c r="A17" s="59">
        <v>3</v>
      </c>
      <c r="B17" s="60"/>
      <c r="C17" s="60" t="s">
        <v>11</v>
      </c>
      <c r="D17" s="48"/>
      <c r="E17" s="228">
        <f>SUM(E16)</f>
        <v>0</v>
      </c>
      <c r="F17" s="81">
        <f>SUM(F14:F16)</f>
        <v>1717</v>
      </c>
      <c r="G17" s="81">
        <f>SUM(G15:G16)</f>
        <v>0</v>
      </c>
      <c r="H17" s="81">
        <f>SUM(H14:H16)</f>
        <v>1993</v>
      </c>
      <c r="I17" s="81">
        <f>SUM(I14:I16)</f>
        <v>1993</v>
      </c>
      <c r="J17" s="81">
        <f>SUM(J14:J16)</f>
        <v>1993</v>
      </c>
    </row>
    <row r="18" spans="1:10" ht="12.6" customHeight="1" thickBot="1" x14ac:dyDescent="0.3">
      <c r="A18" s="338">
        <v>4</v>
      </c>
      <c r="B18" s="339"/>
      <c r="C18" s="340"/>
      <c r="D18" s="341"/>
      <c r="E18" s="342">
        <v>0</v>
      </c>
      <c r="F18" s="342">
        <v>0</v>
      </c>
      <c r="G18" s="343">
        <v>0</v>
      </c>
      <c r="H18" s="343">
        <v>0</v>
      </c>
      <c r="I18" s="343">
        <v>0</v>
      </c>
      <c r="J18" s="343">
        <v>0</v>
      </c>
    </row>
    <row r="19" spans="1:10" ht="12.6" customHeight="1" thickBot="1" x14ac:dyDescent="0.3">
      <c r="A19" s="59">
        <v>4</v>
      </c>
      <c r="B19" s="60"/>
      <c r="C19" s="60" t="s">
        <v>12</v>
      </c>
      <c r="D19" s="48"/>
      <c r="E19" s="81">
        <v>0</v>
      </c>
      <c r="F19" s="81">
        <v>0</v>
      </c>
      <c r="G19" s="81">
        <f>G18</f>
        <v>0</v>
      </c>
      <c r="H19" s="81">
        <f>H18</f>
        <v>0</v>
      </c>
      <c r="I19" s="81">
        <f>I18</f>
        <v>0</v>
      </c>
      <c r="J19" s="81">
        <f>J18</f>
        <v>0</v>
      </c>
    </row>
    <row r="20" spans="1:10" ht="12.6" customHeight="1" thickBot="1" x14ac:dyDescent="0.3">
      <c r="A20" s="111">
        <v>5</v>
      </c>
      <c r="B20" s="111">
        <v>20</v>
      </c>
      <c r="C20" s="111">
        <v>3419</v>
      </c>
      <c r="D20" s="112" t="s">
        <v>870</v>
      </c>
      <c r="E20" s="344">
        <v>0</v>
      </c>
      <c r="F20" s="344">
        <v>27</v>
      </c>
      <c r="G20" s="337">
        <v>0</v>
      </c>
      <c r="H20" s="337">
        <v>77</v>
      </c>
      <c r="I20" s="337">
        <v>140</v>
      </c>
      <c r="J20" s="337">
        <v>140</v>
      </c>
    </row>
    <row r="21" spans="1:10" ht="12.6" customHeight="1" thickBot="1" x14ac:dyDescent="0.3">
      <c r="A21" s="59">
        <v>5</v>
      </c>
      <c r="B21" s="60"/>
      <c r="C21" s="60" t="s">
        <v>13</v>
      </c>
      <c r="D21" s="48"/>
      <c r="E21" s="81">
        <f t="shared" ref="E21" si="1">SUM(E20)</f>
        <v>0</v>
      </c>
      <c r="F21" s="81">
        <f t="shared" ref="F21" si="2">SUM(F20)</f>
        <v>27</v>
      </c>
      <c r="G21" s="81">
        <f>G20</f>
        <v>0</v>
      </c>
      <c r="H21" s="81">
        <f>H20</f>
        <v>77</v>
      </c>
      <c r="I21" s="81">
        <f>I20</f>
        <v>140</v>
      </c>
      <c r="J21" s="81">
        <f>J20</f>
        <v>140</v>
      </c>
    </row>
    <row r="22" spans="1:10" ht="12.6" customHeight="1" x14ac:dyDescent="0.25">
      <c r="A22" s="64">
        <v>6</v>
      </c>
      <c r="B22" s="64">
        <v>70</v>
      </c>
      <c r="C22" s="64">
        <v>4357</v>
      </c>
      <c r="D22" s="65" t="s">
        <v>971</v>
      </c>
      <c r="E22" s="74">
        <v>0</v>
      </c>
      <c r="F22" s="74">
        <v>2500</v>
      </c>
      <c r="G22" s="78">
        <v>0</v>
      </c>
      <c r="H22" s="78">
        <v>510</v>
      </c>
      <c r="I22" s="78">
        <v>510</v>
      </c>
      <c r="J22" s="78">
        <v>510</v>
      </c>
    </row>
    <row r="23" spans="1:10" ht="12.6" customHeight="1" x14ac:dyDescent="0.25">
      <c r="A23" s="64">
        <v>6</v>
      </c>
      <c r="B23" s="64">
        <v>20</v>
      </c>
      <c r="C23" s="64"/>
      <c r="D23" s="65" t="s">
        <v>965</v>
      </c>
      <c r="E23" s="74">
        <v>0</v>
      </c>
      <c r="F23" s="74">
        <v>37880</v>
      </c>
      <c r="G23" s="78">
        <v>0</v>
      </c>
      <c r="H23" s="78">
        <v>38289</v>
      </c>
      <c r="I23" s="78">
        <v>38289</v>
      </c>
      <c r="J23" s="78">
        <v>38289</v>
      </c>
    </row>
    <row r="24" spans="1:10" ht="12.6" customHeight="1" x14ac:dyDescent="0.25">
      <c r="A24" s="64"/>
      <c r="B24" s="64">
        <v>20</v>
      </c>
      <c r="C24" s="64">
        <v>4359</v>
      </c>
      <c r="D24" s="65" t="s">
        <v>180</v>
      </c>
      <c r="E24" s="74">
        <v>0</v>
      </c>
      <c r="F24" s="74">
        <v>0</v>
      </c>
      <c r="G24" s="78">
        <v>0</v>
      </c>
      <c r="H24" s="78">
        <v>0</v>
      </c>
      <c r="I24" s="78">
        <v>13</v>
      </c>
      <c r="J24" s="78">
        <v>13</v>
      </c>
    </row>
    <row r="25" spans="1:10" ht="12.6" customHeight="1" x14ac:dyDescent="0.25">
      <c r="A25" s="64">
        <v>6</v>
      </c>
      <c r="B25" s="64">
        <v>70</v>
      </c>
      <c r="C25" s="64"/>
      <c r="D25" s="75" t="s">
        <v>871</v>
      </c>
      <c r="E25" s="74">
        <v>0</v>
      </c>
      <c r="F25" s="74">
        <v>300</v>
      </c>
      <c r="G25" s="78">
        <v>0</v>
      </c>
      <c r="H25" s="119">
        <v>210</v>
      </c>
      <c r="I25" s="119">
        <v>210</v>
      </c>
      <c r="J25" s="119">
        <v>210</v>
      </c>
    </row>
    <row r="26" spans="1:10" ht="12.6" customHeight="1" x14ac:dyDescent="0.25">
      <c r="A26" s="64">
        <v>6</v>
      </c>
      <c r="B26" s="64">
        <v>70</v>
      </c>
      <c r="C26" s="64"/>
      <c r="D26" s="75" t="s">
        <v>872</v>
      </c>
      <c r="E26" s="74">
        <v>0</v>
      </c>
      <c r="F26" s="74">
        <v>384</v>
      </c>
      <c r="G26" s="337">
        <v>0</v>
      </c>
      <c r="H26" s="78">
        <v>348</v>
      </c>
      <c r="I26" s="78">
        <v>348</v>
      </c>
      <c r="J26" s="78">
        <v>348</v>
      </c>
    </row>
    <row r="27" spans="1:10" ht="12.6" customHeight="1" x14ac:dyDescent="0.25">
      <c r="A27" s="64">
        <v>6</v>
      </c>
      <c r="B27" s="64">
        <v>70</v>
      </c>
      <c r="C27" s="64"/>
      <c r="D27" s="65" t="s">
        <v>873</v>
      </c>
      <c r="E27" s="74">
        <v>6500</v>
      </c>
      <c r="F27" s="74">
        <v>6672</v>
      </c>
      <c r="G27" s="78">
        <v>0</v>
      </c>
      <c r="H27" s="78">
        <v>6662</v>
      </c>
      <c r="I27" s="78">
        <v>6662</v>
      </c>
      <c r="J27" s="78">
        <v>6662</v>
      </c>
    </row>
    <row r="28" spans="1:10" ht="12.75" customHeight="1" x14ac:dyDescent="0.25">
      <c r="A28" s="64">
        <v>6</v>
      </c>
      <c r="B28" s="64">
        <v>70</v>
      </c>
      <c r="C28" s="64"/>
      <c r="D28" s="65" t="s">
        <v>874</v>
      </c>
      <c r="E28" s="74">
        <v>0</v>
      </c>
      <c r="F28" s="74">
        <v>801</v>
      </c>
      <c r="G28" s="78">
        <v>0</v>
      </c>
      <c r="H28" s="78">
        <v>962</v>
      </c>
      <c r="I28" s="78">
        <v>962</v>
      </c>
      <c r="J28" s="78">
        <v>962</v>
      </c>
    </row>
    <row r="29" spans="1:10" ht="12.6" customHeight="1" x14ac:dyDescent="0.25">
      <c r="A29" s="64">
        <v>6</v>
      </c>
      <c r="B29" s="64">
        <v>70</v>
      </c>
      <c r="C29" s="64"/>
      <c r="D29" s="65" t="s">
        <v>964</v>
      </c>
      <c r="E29" s="74"/>
      <c r="F29" s="74"/>
      <c r="G29" s="78">
        <v>0</v>
      </c>
      <c r="H29" s="78">
        <v>84</v>
      </c>
      <c r="I29" s="78">
        <v>84</v>
      </c>
      <c r="J29" s="78">
        <v>84</v>
      </c>
    </row>
    <row r="30" spans="1:10" ht="12.6" customHeight="1" thickBot="1" x14ac:dyDescent="0.3">
      <c r="A30" s="64">
        <v>6</v>
      </c>
      <c r="B30" s="64">
        <v>70</v>
      </c>
      <c r="C30" s="64"/>
      <c r="D30" s="65" t="s">
        <v>875</v>
      </c>
      <c r="E30" s="74">
        <v>0</v>
      </c>
      <c r="F30" s="74">
        <v>0</v>
      </c>
      <c r="G30" s="78">
        <v>6500</v>
      </c>
      <c r="H30" s="78">
        <v>0</v>
      </c>
      <c r="I30" s="78">
        <v>0</v>
      </c>
      <c r="J30" s="78">
        <v>0</v>
      </c>
    </row>
    <row r="31" spans="1:10" ht="12.6" customHeight="1" thickBot="1" x14ac:dyDescent="0.3">
      <c r="A31" s="59">
        <v>6</v>
      </c>
      <c r="B31" s="60"/>
      <c r="C31" s="60" t="s">
        <v>14</v>
      </c>
      <c r="D31" s="194"/>
      <c r="E31" s="345">
        <f t="shared" ref="E31:J31" si="3">SUM(E22:E30)</f>
        <v>6500</v>
      </c>
      <c r="F31" s="345">
        <f t="shared" si="3"/>
        <v>48537</v>
      </c>
      <c r="G31" s="345">
        <f t="shared" si="3"/>
        <v>6500</v>
      </c>
      <c r="H31" s="345">
        <f t="shared" si="3"/>
        <v>47065</v>
      </c>
      <c r="I31" s="345">
        <f t="shared" si="3"/>
        <v>47078</v>
      </c>
      <c r="J31" s="345">
        <f t="shared" si="3"/>
        <v>47078</v>
      </c>
    </row>
    <row r="32" spans="1:10" ht="12.6" customHeight="1" x14ac:dyDescent="0.25">
      <c r="A32" s="346">
        <v>7</v>
      </c>
      <c r="B32" s="346">
        <v>30</v>
      </c>
      <c r="C32" s="346">
        <v>3612</v>
      </c>
      <c r="D32" s="347" t="s">
        <v>876</v>
      </c>
      <c r="E32" s="74">
        <v>7910</v>
      </c>
      <c r="F32" s="74">
        <v>7783</v>
      </c>
      <c r="G32" s="78">
        <v>7595</v>
      </c>
      <c r="H32" s="78">
        <v>7595</v>
      </c>
      <c r="I32" s="78">
        <v>7014</v>
      </c>
      <c r="J32" s="78">
        <v>8000</v>
      </c>
    </row>
    <row r="33" spans="1:10" ht="12.6" customHeight="1" x14ac:dyDescent="0.25">
      <c r="A33" s="348">
        <v>7</v>
      </c>
      <c r="B33" s="348">
        <v>30</v>
      </c>
      <c r="C33" s="348">
        <v>3612</v>
      </c>
      <c r="D33" s="349" t="s">
        <v>877</v>
      </c>
      <c r="E33" s="74">
        <v>150</v>
      </c>
      <c r="F33" s="74">
        <v>135</v>
      </c>
      <c r="G33" s="78">
        <v>135</v>
      </c>
      <c r="H33" s="78">
        <v>135</v>
      </c>
      <c r="I33" s="78">
        <v>95</v>
      </c>
      <c r="J33" s="78">
        <v>135</v>
      </c>
    </row>
    <row r="34" spans="1:10" ht="12.6" customHeight="1" x14ac:dyDescent="0.25">
      <c r="A34" s="348">
        <v>7</v>
      </c>
      <c r="B34" s="348">
        <v>30</v>
      </c>
      <c r="C34" s="348">
        <v>3613</v>
      </c>
      <c r="D34" s="349" t="s">
        <v>878</v>
      </c>
      <c r="E34" s="74">
        <v>2300</v>
      </c>
      <c r="F34" s="74">
        <v>2395</v>
      </c>
      <c r="G34" s="74">
        <v>2380</v>
      </c>
      <c r="H34" s="74">
        <v>2380</v>
      </c>
      <c r="I34" s="74">
        <v>1844</v>
      </c>
      <c r="J34" s="74">
        <v>2200</v>
      </c>
    </row>
    <row r="35" spans="1:10" ht="12.6" customHeight="1" x14ac:dyDescent="0.25">
      <c r="A35" s="348">
        <v>7</v>
      </c>
      <c r="B35" s="348">
        <v>30</v>
      </c>
      <c r="C35" s="348">
        <v>3613</v>
      </c>
      <c r="D35" s="349" t="s">
        <v>879</v>
      </c>
      <c r="E35" s="227">
        <v>1750</v>
      </c>
      <c r="F35" s="227">
        <v>2320</v>
      </c>
      <c r="G35" s="227">
        <v>1750</v>
      </c>
      <c r="H35" s="227">
        <v>1750</v>
      </c>
      <c r="I35" s="227">
        <v>1999</v>
      </c>
      <c r="J35" s="227">
        <v>2300</v>
      </c>
    </row>
    <row r="36" spans="1:10" ht="12.6" customHeight="1" thickBot="1" x14ac:dyDescent="0.3">
      <c r="A36" s="98">
        <v>7</v>
      </c>
      <c r="B36" s="98">
        <v>30</v>
      </c>
      <c r="C36" s="98">
        <v>3639</v>
      </c>
      <c r="D36" s="101" t="s">
        <v>20</v>
      </c>
      <c r="E36" s="227">
        <v>1500</v>
      </c>
      <c r="F36" s="227">
        <v>2503</v>
      </c>
      <c r="G36" s="110">
        <v>1500</v>
      </c>
      <c r="H36" s="110">
        <v>1500</v>
      </c>
      <c r="I36" s="110">
        <v>2586</v>
      </c>
      <c r="J36" s="110">
        <v>2700</v>
      </c>
    </row>
    <row r="37" spans="1:10" ht="12.6" customHeight="1" thickBot="1" x14ac:dyDescent="0.3">
      <c r="A37" s="59">
        <v>7</v>
      </c>
      <c r="B37" s="60"/>
      <c r="C37" s="60" t="s">
        <v>21</v>
      </c>
      <c r="D37" s="48"/>
      <c r="E37" s="81">
        <f t="shared" ref="E37" si="4">SUM(E32:E36)</f>
        <v>13610</v>
      </c>
      <c r="F37" s="81">
        <f>SUM(F32:F36)</f>
        <v>15136</v>
      </c>
      <c r="G37" s="81">
        <f>SUM(G32:G36)</f>
        <v>13360</v>
      </c>
      <c r="H37" s="81">
        <f>SUM(H32:H36)</f>
        <v>13360</v>
      </c>
      <c r="I37" s="81">
        <f>SUM(I32:I36)</f>
        <v>13538</v>
      </c>
      <c r="J37" s="81">
        <f>SUM(J32:J36)</f>
        <v>15335</v>
      </c>
    </row>
    <row r="38" spans="1:10" ht="12.6" customHeight="1" thickBot="1" x14ac:dyDescent="0.3">
      <c r="A38" s="111">
        <v>8</v>
      </c>
      <c r="B38" s="111">
        <v>30</v>
      </c>
      <c r="C38" s="111">
        <v>2219</v>
      </c>
      <c r="D38" s="112" t="s">
        <v>251</v>
      </c>
      <c r="E38" s="344">
        <v>3450</v>
      </c>
      <c r="F38" s="344">
        <v>2350</v>
      </c>
      <c r="G38" s="350">
        <v>3100</v>
      </c>
      <c r="H38" s="350">
        <v>3100</v>
      </c>
      <c r="I38" s="350">
        <v>2046</v>
      </c>
      <c r="J38" s="350">
        <v>2500</v>
      </c>
    </row>
    <row r="39" spans="1:10" ht="12.6" customHeight="1" thickBot="1" x14ac:dyDescent="0.3">
      <c r="A39" s="59">
        <v>8</v>
      </c>
      <c r="B39" s="60"/>
      <c r="C39" s="60" t="s">
        <v>22</v>
      </c>
      <c r="D39" s="48"/>
      <c r="E39" s="81">
        <f t="shared" ref="E39:E41" si="5">SUM(E38)</f>
        <v>3450</v>
      </c>
      <c r="F39" s="81">
        <f>SUM(F38)</f>
        <v>2350</v>
      </c>
      <c r="G39" s="81">
        <f>G38</f>
        <v>3100</v>
      </c>
      <c r="H39" s="81">
        <f>H38</f>
        <v>3100</v>
      </c>
      <c r="I39" s="81">
        <f>I38</f>
        <v>2046</v>
      </c>
      <c r="J39" s="81">
        <f>J38</f>
        <v>2500</v>
      </c>
    </row>
    <row r="40" spans="1:10" ht="12.6" customHeight="1" thickBot="1" x14ac:dyDescent="0.3">
      <c r="A40" s="70">
        <v>9</v>
      </c>
      <c r="B40" s="70">
        <v>30</v>
      </c>
      <c r="C40" s="70"/>
      <c r="D40" s="71" t="s">
        <v>880</v>
      </c>
      <c r="E40" s="72">
        <v>0</v>
      </c>
      <c r="F40" s="72">
        <v>0</v>
      </c>
      <c r="G40" s="72">
        <v>0</v>
      </c>
      <c r="H40" s="72">
        <v>0</v>
      </c>
      <c r="I40" s="72">
        <v>0</v>
      </c>
      <c r="J40" s="72">
        <v>0</v>
      </c>
    </row>
    <row r="41" spans="1:10" ht="12.6" customHeight="1" thickBot="1" x14ac:dyDescent="0.3">
      <c r="A41" s="59">
        <v>9</v>
      </c>
      <c r="B41" s="60"/>
      <c r="C41" s="60" t="s">
        <v>23</v>
      </c>
      <c r="D41" s="48"/>
      <c r="E41" s="81">
        <f t="shared" si="5"/>
        <v>0</v>
      </c>
      <c r="F41" s="81">
        <f>SUM(F40)</f>
        <v>0</v>
      </c>
      <c r="G41" s="81">
        <f>G40</f>
        <v>0</v>
      </c>
      <c r="H41" s="81">
        <f>H40</f>
        <v>0</v>
      </c>
      <c r="I41" s="81">
        <f>I40</f>
        <v>0</v>
      </c>
      <c r="J41" s="81">
        <f>J40</f>
        <v>0</v>
      </c>
    </row>
    <row r="42" spans="1:10" ht="12.6" customHeight="1" x14ac:dyDescent="0.25">
      <c r="A42" s="76">
        <v>10</v>
      </c>
      <c r="B42" s="76">
        <v>70</v>
      </c>
      <c r="C42" s="351"/>
      <c r="D42" s="77" t="s">
        <v>881</v>
      </c>
      <c r="E42" s="72">
        <v>100</v>
      </c>
      <c r="F42" s="72">
        <v>85</v>
      </c>
      <c r="G42" s="337">
        <v>80</v>
      </c>
      <c r="H42" s="337">
        <v>80</v>
      </c>
      <c r="I42" s="337">
        <v>76</v>
      </c>
      <c r="J42" s="337">
        <v>80</v>
      </c>
    </row>
    <row r="43" spans="1:10" ht="12.6" customHeight="1" x14ac:dyDescent="0.25">
      <c r="A43" s="64">
        <v>10</v>
      </c>
      <c r="B43" s="64">
        <v>30</v>
      </c>
      <c r="C43" s="64">
        <v>3632</v>
      </c>
      <c r="D43" s="65" t="s">
        <v>25</v>
      </c>
      <c r="E43" s="74">
        <v>800</v>
      </c>
      <c r="F43" s="74">
        <v>1114</v>
      </c>
      <c r="G43" s="78">
        <v>800</v>
      </c>
      <c r="H43" s="78">
        <v>800</v>
      </c>
      <c r="I43" s="78">
        <v>1137</v>
      </c>
      <c r="J43" s="78">
        <v>1137</v>
      </c>
    </row>
    <row r="44" spans="1:10" ht="12.6" customHeight="1" x14ac:dyDescent="0.25">
      <c r="A44" s="64">
        <v>10</v>
      </c>
      <c r="B44" s="64">
        <v>11</v>
      </c>
      <c r="C44" s="64">
        <v>3635</v>
      </c>
      <c r="D44" s="51" t="s">
        <v>288</v>
      </c>
      <c r="E44" s="74">
        <v>0</v>
      </c>
      <c r="F44" s="74">
        <v>150</v>
      </c>
      <c r="G44" s="78">
        <v>0</v>
      </c>
      <c r="H44" s="78">
        <v>0</v>
      </c>
      <c r="I44" s="78">
        <v>0</v>
      </c>
      <c r="J44" s="78">
        <v>0</v>
      </c>
    </row>
    <row r="45" spans="1:10" ht="12.6" customHeight="1" thickBot="1" x14ac:dyDescent="0.3">
      <c r="A45" s="64">
        <v>10</v>
      </c>
      <c r="B45" s="64">
        <v>30</v>
      </c>
      <c r="C45" s="64">
        <v>3745</v>
      </c>
      <c r="D45" s="65" t="s">
        <v>882</v>
      </c>
      <c r="E45" s="74">
        <v>0</v>
      </c>
      <c r="F45" s="74">
        <v>20</v>
      </c>
      <c r="G45" s="78">
        <v>0</v>
      </c>
      <c r="H45" s="78">
        <v>0</v>
      </c>
      <c r="I45" s="78">
        <v>19</v>
      </c>
      <c r="J45" s="78">
        <v>19</v>
      </c>
    </row>
    <row r="46" spans="1:10" ht="12.6" customHeight="1" thickBot="1" x14ac:dyDescent="0.3">
      <c r="A46" s="59">
        <v>10</v>
      </c>
      <c r="B46" s="60"/>
      <c r="C46" s="60" t="s">
        <v>26</v>
      </c>
      <c r="D46" s="48"/>
      <c r="E46" s="81">
        <f t="shared" ref="E46:F46" si="6">SUM(E42:E45)</f>
        <v>900</v>
      </c>
      <c r="F46" s="81">
        <f t="shared" si="6"/>
        <v>1369</v>
      </c>
      <c r="G46" s="81">
        <f>SUM(G42:G45)</f>
        <v>880</v>
      </c>
      <c r="H46" s="81">
        <f>SUM(H42:H45)</f>
        <v>880</v>
      </c>
      <c r="I46" s="81">
        <f>SUM(I42:I45)</f>
        <v>1232</v>
      </c>
      <c r="J46" s="81">
        <f>SUM(J42:J45)</f>
        <v>1236</v>
      </c>
    </row>
    <row r="47" spans="1:10" ht="12.6" customHeight="1" x14ac:dyDescent="0.25">
      <c r="A47" s="76">
        <v>11</v>
      </c>
      <c r="B47" s="76">
        <v>70</v>
      </c>
      <c r="C47" s="351"/>
      <c r="D47" s="77" t="s">
        <v>491</v>
      </c>
      <c r="E47" s="72">
        <v>9550</v>
      </c>
      <c r="F47" s="72">
        <v>9376</v>
      </c>
      <c r="G47" s="337">
        <v>9400</v>
      </c>
      <c r="H47" s="337">
        <v>9400</v>
      </c>
      <c r="I47" s="337">
        <v>9074</v>
      </c>
      <c r="J47" s="337">
        <v>9300</v>
      </c>
    </row>
    <row r="48" spans="1:10" ht="12.6" customHeight="1" x14ac:dyDescent="0.25">
      <c r="A48" s="64">
        <v>11</v>
      </c>
      <c r="B48" s="64">
        <v>30</v>
      </c>
      <c r="C48" s="64">
        <v>3723</v>
      </c>
      <c r="D48" s="65" t="s">
        <v>883</v>
      </c>
      <c r="E48" s="74">
        <v>180</v>
      </c>
      <c r="F48" s="74">
        <v>183</v>
      </c>
      <c r="G48" s="78">
        <v>180</v>
      </c>
      <c r="H48" s="78">
        <v>180</v>
      </c>
      <c r="I48" s="78">
        <v>132</v>
      </c>
      <c r="J48" s="78">
        <v>180</v>
      </c>
    </row>
    <row r="49" spans="1:10" ht="12.6" customHeight="1" thickBot="1" x14ac:dyDescent="0.3">
      <c r="A49" s="98">
        <v>11</v>
      </c>
      <c r="B49" s="98">
        <v>30</v>
      </c>
      <c r="C49" s="98">
        <v>3725</v>
      </c>
      <c r="D49" s="101" t="s">
        <v>884</v>
      </c>
      <c r="E49" s="227">
        <v>1900</v>
      </c>
      <c r="F49" s="227">
        <v>2520</v>
      </c>
      <c r="G49" s="110">
        <v>1900</v>
      </c>
      <c r="H49" s="110">
        <v>1900</v>
      </c>
      <c r="I49" s="110">
        <v>1905</v>
      </c>
      <c r="J49" s="110">
        <v>1905</v>
      </c>
    </row>
    <row r="50" spans="1:10" ht="12.6" customHeight="1" thickBot="1" x14ac:dyDescent="0.3">
      <c r="A50" s="59">
        <v>11</v>
      </c>
      <c r="B50" s="60"/>
      <c r="C50" s="60" t="s">
        <v>30</v>
      </c>
      <c r="D50" s="48"/>
      <c r="E50" s="81">
        <f t="shared" ref="E50:F50" si="7">SUM(E47:E49)</f>
        <v>11630</v>
      </c>
      <c r="F50" s="81">
        <f t="shared" si="7"/>
        <v>12079</v>
      </c>
      <c r="G50" s="81">
        <f>SUM(G47:G49)</f>
        <v>11480</v>
      </c>
      <c r="H50" s="81">
        <f>SUM(H47:H49)</f>
        <v>11480</v>
      </c>
      <c r="I50" s="81">
        <f>SUM(I47:I49)</f>
        <v>11111</v>
      </c>
      <c r="J50" s="81">
        <f>SUM(J47:J49)</f>
        <v>11385</v>
      </c>
    </row>
    <row r="51" spans="1:10" ht="12.6" customHeight="1" x14ac:dyDescent="0.25">
      <c r="A51" s="76">
        <v>12</v>
      </c>
      <c r="B51" s="76">
        <v>50</v>
      </c>
      <c r="C51" s="76">
        <v>5512</v>
      </c>
      <c r="D51" s="77" t="s">
        <v>885</v>
      </c>
      <c r="E51" s="72">
        <v>40</v>
      </c>
      <c r="F51" s="72">
        <v>117</v>
      </c>
      <c r="G51" s="337">
        <v>40</v>
      </c>
      <c r="H51" s="337">
        <v>40</v>
      </c>
      <c r="I51" s="337">
        <v>43</v>
      </c>
      <c r="J51" s="337">
        <v>43</v>
      </c>
    </row>
    <row r="52" spans="1:10" ht="12.6" customHeight="1" thickBot="1" x14ac:dyDescent="0.3">
      <c r="A52" s="98">
        <v>12</v>
      </c>
      <c r="B52" s="98">
        <v>70</v>
      </c>
      <c r="C52" s="352"/>
      <c r="D52" s="101" t="s">
        <v>886</v>
      </c>
      <c r="E52" s="227">
        <v>0</v>
      </c>
      <c r="F52" s="227">
        <v>150</v>
      </c>
      <c r="G52" s="110">
        <v>0</v>
      </c>
      <c r="H52" s="110">
        <v>150</v>
      </c>
      <c r="I52" s="110">
        <v>154</v>
      </c>
      <c r="J52" s="110">
        <v>154</v>
      </c>
    </row>
    <row r="53" spans="1:10" ht="12.6" customHeight="1" thickBot="1" x14ac:dyDescent="0.3">
      <c r="A53" s="59">
        <v>12</v>
      </c>
      <c r="B53" s="60"/>
      <c r="C53" s="60" t="s">
        <v>32</v>
      </c>
      <c r="D53" s="48"/>
      <c r="E53" s="81">
        <f t="shared" ref="E53:F53" si="8">SUM(E51:E52)</f>
        <v>40</v>
      </c>
      <c r="F53" s="81">
        <f t="shared" si="8"/>
        <v>267</v>
      </c>
      <c r="G53" s="81">
        <f>SUM(G51:G52)</f>
        <v>40</v>
      </c>
      <c r="H53" s="81">
        <f>SUM(H51:H52)</f>
        <v>190</v>
      </c>
      <c r="I53" s="81">
        <f>SUM(I51:I52)</f>
        <v>197</v>
      </c>
      <c r="J53" s="81">
        <f>SUM(J51:J52)</f>
        <v>197</v>
      </c>
    </row>
    <row r="54" spans="1:10" ht="12.6" customHeight="1" x14ac:dyDescent="0.25">
      <c r="A54" s="76">
        <v>13</v>
      </c>
      <c r="B54" s="76">
        <v>40</v>
      </c>
      <c r="C54" s="76">
        <v>5311</v>
      </c>
      <c r="D54" s="77" t="s">
        <v>494</v>
      </c>
      <c r="E54" s="72">
        <v>400</v>
      </c>
      <c r="F54" s="72">
        <v>181</v>
      </c>
      <c r="G54" s="337">
        <v>300</v>
      </c>
      <c r="H54" s="337">
        <v>300</v>
      </c>
      <c r="I54" s="337">
        <v>135</v>
      </c>
      <c r="J54" s="337">
        <v>160</v>
      </c>
    </row>
    <row r="55" spans="1:10" ht="12.6" customHeight="1" thickBot="1" x14ac:dyDescent="0.3">
      <c r="A55" s="98">
        <v>13</v>
      </c>
      <c r="B55" s="98">
        <v>70</v>
      </c>
      <c r="C55" s="352"/>
      <c r="D55" s="101" t="s">
        <v>887</v>
      </c>
      <c r="E55" s="227">
        <v>0</v>
      </c>
      <c r="F55" s="227">
        <v>994</v>
      </c>
      <c r="G55" s="110">
        <v>0</v>
      </c>
      <c r="H55" s="110">
        <v>492</v>
      </c>
      <c r="I55" s="110">
        <v>597</v>
      </c>
      <c r="J55" s="110">
        <v>597</v>
      </c>
    </row>
    <row r="56" spans="1:10" ht="12.6" customHeight="1" thickBot="1" x14ac:dyDescent="0.3">
      <c r="A56" s="59">
        <v>13</v>
      </c>
      <c r="B56" s="60"/>
      <c r="C56" s="60" t="s">
        <v>36</v>
      </c>
      <c r="D56" s="48"/>
      <c r="E56" s="81">
        <f t="shared" ref="E56:F56" si="9">SUM(E54:E55)</f>
        <v>400</v>
      </c>
      <c r="F56" s="81">
        <f t="shared" si="9"/>
        <v>1175</v>
      </c>
      <c r="G56" s="81">
        <f>SUM(G54:G55)</f>
        <v>300</v>
      </c>
      <c r="H56" s="81">
        <f>SUM(H54:H55)</f>
        <v>792</v>
      </c>
      <c r="I56" s="81">
        <f>SUM(I54:I55)</f>
        <v>732</v>
      </c>
      <c r="J56" s="81">
        <f>SUM(J54:J55)</f>
        <v>757</v>
      </c>
    </row>
    <row r="57" spans="1:10" ht="12.6" customHeight="1" thickBot="1" x14ac:dyDescent="0.3">
      <c r="A57" s="114">
        <v>14</v>
      </c>
      <c r="B57" s="353" t="s">
        <v>888</v>
      </c>
      <c r="C57" s="114">
        <v>3699</v>
      </c>
      <c r="D57" s="115" t="s">
        <v>889</v>
      </c>
      <c r="E57" s="354">
        <v>0</v>
      </c>
      <c r="F57" s="354">
        <v>0</v>
      </c>
      <c r="G57" s="344">
        <v>0</v>
      </c>
      <c r="H57" s="344">
        <v>8</v>
      </c>
      <c r="I57" s="344">
        <v>8</v>
      </c>
      <c r="J57" s="344">
        <v>8</v>
      </c>
    </row>
    <row r="58" spans="1:10" ht="12.6" customHeight="1" thickBot="1" x14ac:dyDescent="0.3">
      <c r="A58" s="59">
        <v>14</v>
      </c>
      <c r="B58" s="60"/>
      <c r="C58" s="60" t="s">
        <v>37</v>
      </c>
      <c r="D58" s="48"/>
      <c r="E58" s="81">
        <f>SUM(E57)</f>
        <v>0</v>
      </c>
      <c r="F58" s="81">
        <v>0</v>
      </c>
      <c r="G58" s="81">
        <f>G57</f>
        <v>0</v>
      </c>
      <c r="H58" s="81">
        <f>H57</f>
        <v>8</v>
      </c>
      <c r="I58" s="81">
        <f>I57</f>
        <v>8</v>
      </c>
      <c r="J58" s="81">
        <f>J57</f>
        <v>8</v>
      </c>
    </row>
    <row r="59" spans="1:10" ht="12.6" customHeight="1" x14ac:dyDescent="0.25">
      <c r="A59" s="64">
        <v>15</v>
      </c>
      <c r="B59" s="64">
        <v>60</v>
      </c>
      <c r="C59" s="64">
        <v>2169</v>
      </c>
      <c r="D59" s="65" t="s">
        <v>890</v>
      </c>
      <c r="E59" s="74">
        <v>0</v>
      </c>
      <c r="F59" s="74">
        <v>96</v>
      </c>
      <c r="G59" s="74">
        <v>0</v>
      </c>
      <c r="H59" s="74">
        <v>0</v>
      </c>
      <c r="I59" s="74">
        <v>30</v>
      </c>
      <c r="J59" s="74">
        <v>30</v>
      </c>
    </row>
    <row r="60" spans="1:10" ht="12.6" customHeight="1" x14ac:dyDescent="0.25">
      <c r="A60" s="64">
        <v>15</v>
      </c>
      <c r="B60" s="64">
        <v>50</v>
      </c>
      <c r="C60" s="64">
        <v>2299</v>
      </c>
      <c r="D60" s="65" t="s">
        <v>891</v>
      </c>
      <c r="E60" s="74">
        <v>17000</v>
      </c>
      <c r="F60" s="74">
        <v>15110</v>
      </c>
      <c r="G60" s="74">
        <v>14000</v>
      </c>
      <c r="H60" s="74">
        <v>14000</v>
      </c>
      <c r="I60" s="74">
        <v>13188</v>
      </c>
      <c r="J60" s="74">
        <v>15000</v>
      </c>
    </row>
    <row r="61" spans="1:10" ht="12.6" customHeight="1" x14ac:dyDescent="0.25">
      <c r="A61" s="64">
        <v>15</v>
      </c>
      <c r="B61" s="64">
        <v>50</v>
      </c>
      <c r="C61" s="64">
        <v>5311</v>
      </c>
      <c r="D61" s="65" t="s">
        <v>494</v>
      </c>
      <c r="E61" s="74">
        <v>170</v>
      </c>
      <c r="F61" s="74">
        <v>165</v>
      </c>
      <c r="G61" s="74">
        <v>170</v>
      </c>
      <c r="H61" s="74">
        <v>170</v>
      </c>
      <c r="I61" s="74">
        <v>161</v>
      </c>
      <c r="J61" s="74">
        <v>180</v>
      </c>
    </row>
    <row r="62" spans="1:10" ht="12.6" customHeight="1" x14ac:dyDescent="0.25">
      <c r="A62" s="64">
        <v>15</v>
      </c>
      <c r="B62" s="64">
        <v>50</v>
      </c>
      <c r="C62" s="64">
        <v>6171</v>
      </c>
      <c r="D62" s="65" t="s">
        <v>969</v>
      </c>
      <c r="E62" s="74">
        <v>2</v>
      </c>
      <c r="F62" s="74">
        <v>38</v>
      </c>
      <c r="G62" s="74">
        <v>0</v>
      </c>
      <c r="H62" s="74">
        <v>34</v>
      </c>
      <c r="I62" s="74">
        <v>57</v>
      </c>
      <c r="J62" s="74">
        <v>57</v>
      </c>
    </row>
    <row r="63" spans="1:10" ht="12.6" customHeight="1" x14ac:dyDescent="0.25">
      <c r="A63" s="64">
        <v>15</v>
      </c>
      <c r="B63" s="64">
        <v>54</v>
      </c>
      <c r="C63" s="64">
        <v>6171</v>
      </c>
      <c r="D63" s="65" t="s">
        <v>442</v>
      </c>
      <c r="E63" s="74">
        <v>100</v>
      </c>
      <c r="F63" s="74"/>
      <c r="G63" s="74">
        <v>70</v>
      </c>
      <c r="H63" s="74">
        <v>70</v>
      </c>
      <c r="I63" s="74">
        <v>76</v>
      </c>
      <c r="J63" s="74">
        <v>85</v>
      </c>
    </row>
    <row r="64" spans="1:10" ht="12.6" customHeight="1" x14ac:dyDescent="0.25">
      <c r="A64" s="64">
        <v>15</v>
      </c>
      <c r="B64" s="64">
        <v>54</v>
      </c>
      <c r="C64" s="64">
        <v>6330</v>
      </c>
      <c r="D64" s="65" t="s">
        <v>499</v>
      </c>
      <c r="E64" s="74">
        <v>2530</v>
      </c>
      <c r="F64" s="74">
        <v>2581</v>
      </c>
      <c r="G64" s="74">
        <v>2510</v>
      </c>
      <c r="H64" s="74">
        <v>2510</v>
      </c>
      <c r="I64" s="74">
        <v>2510</v>
      </c>
      <c r="J64" s="74">
        <v>2510</v>
      </c>
    </row>
    <row r="65" spans="1:10" ht="12.6" customHeight="1" thickBot="1" x14ac:dyDescent="0.3">
      <c r="A65" s="98">
        <v>15</v>
      </c>
      <c r="B65" s="98">
        <v>70</v>
      </c>
      <c r="C65" s="352"/>
      <c r="D65" s="101" t="s">
        <v>893</v>
      </c>
      <c r="E65" s="227">
        <v>36203</v>
      </c>
      <c r="F65" s="227">
        <v>38514</v>
      </c>
      <c r="G65" s="110">
        <v>37650</v>
      </c>
      <c r="H65" s="110">
        <v>39608</v>
      </c>
      <c r="I65" s="110">
        <v>33346</v>
      </c>
      <c r="J65" s="110">
        <v>39000</v>
      </c>
    </row>
    <row r="66" spans="1:10" ht="12.6" customHeight="1" thickBot="1" x14ac:dyDescent="0.3">
      <c r="A66" s="59">
        <v>15</v>
      </c>
      <c r="B66" s="60"/>
      <c r="C66" s="60" t="s">
        <v>47</v>
      </c>
      <c r="D66" s="48"/>
      <c r="E66" s="81">
        <f t="shared" ref="E66:J66" si="10">SUM(E59:E65)</f>
        <v>56005</v>
      </c>
      <c r="F66" s="81">
        <f t="shared" si="10"/>
        <v>56504</v>
      </c>
      <c r="G66" s="81">
        <f t="shared" si="10"/>
        <v>54400</v>
      </c>
      <c r="H66" s="81">
        <f t="shared" si="10"/>
        <v>56392</v>
      </c>
      <c r="I66" s="81">
        <f t="shared" si="10"/>
        <v>49368</v>
      </c>
      <c r="J66" s="81">
        <f t="shared" si="10"/>
        <v>56862</v>
      </c>
    </row>
    <row r="67" spans="1:10" ht="12.6" customHeight="1" x14ac:dyDescent="0.25">
      <c r="A67" s="76">
        <v>16</v>
      </c>
      <c r="B67" s="76">
        <v>70</v>
      </c>
      <c r="C67" s="76">
        <v>6310</v>
      </c>
      <c r="D67" s="77" t="s">
        <v>894</v>
      </c>
      <c r="E67" s="72">
        <v>50</v>
      </c>
      <c r="F67" s="72">
        <v>1115</v>
      </c>
      <c r="G67" s="337">
        <v>0</v>
      </c>
      <c r="H67" s="337">
        <v>342</v>
      </c>
      <c r="I67" s="337">
        <v>568</v>
      </c>
      <c r="J67" s="337">
        <v>580</v>
      </c>
    </row>
    <row r="68" spans="1:10" ht="12.6" customHeight="1" x14ac:dyDescent="0.25">
      <c r="A68" s="64">
        <v>16</v>
      </c>
      <c r="B68" s="64">
        <v>70</v>
      </c>
      <c r="C68" s="64">
        <v>6320</v>
      </c>
      <c r="D68" s="65" t="s">
        <v>970</v>
      </c>
      <c r="E68" s="74">
        <v>0</v>
      </c>
      <c r="F68" s="74">
        <v>3403</v>
      </c>
      <c r="G68" s="78">
        <v>0</v>
      </c>
      <c r="H68" s="78">
        <v>40</v>
      </c>
      <c r="I68" s="78">
        <v>198</v>
      </c>
      <c r="J68" s="78">
        <v>198</v>
      </c>
    </row>
    <row r="69" spans="1:10" ht="12.6" customHeight="1" thickBot="1" x14ac:dyDescent="0.3">
      <c r="A69" s="417">
        <v>16</v>
      </c>
      <c r="B69" s="111">
        <v>70</v>
      </c>
      <c r="C69" s="111">
        <v>6402</v>
      </c>
      <c r="D69" s="112" t="s">
        <v>892</v>
      </c>
      <c r="E69" s="344">
        <v>0</v>
      </c>
      <c r="F69" s="344">
        <v>16</v>
      </c>
      <c r="G69" s="350">
        <v>0</v>
      </c>
      <c r="H69" s="350">
        <v>105</v>
      </c>
      <c r="I69" s="350">
        <v>193</v>
      </c>
      <c r="J69" s="350">
        <v>193</v>
      </c>
    </row>
    <row r="70" spans="1:10" ht="12.6" customHeight="1" thickBot="1" x14ac:dyDescent="0.3">
      <c r="A70" s="59">
        <v>16</v>
      </c>
      <c r="B70" s="60"/>
      <c r="C70" s="60" t="s">
        <v>48</v>
      </c>
      <c r="D70" s="48"/>
      <c r="E70" s="81">
        <f t="shared" ref="E70:J70" si="11">SUM(E67:E69)</f>
        <v>50</v>
      </c>
      <c r="F70" s="81">
        <f t="shared" si="11"/>
        <v>4534</v>
      </c>
      <c r="G70" s="81">
        <f t="shared" si="11"/>
        <v>0</v>
      </c>
      <c r="H70" s="81">
        <f t="shared" si="11"/>
        <v>487</v>
      </c>
      <c r="I70" s="81">
        <f t="shared" si="11"/>
        <v>959</v>
      </c>
      <c r="J70" s="81">
        <f t="shared" si="11"/>
        <v>971</v>
      </c>
    </row>
    <row r="71" spans="1:10" ht="12.6" customHeight="1" x14ac:dyDescent="0.25">
      <c r="A71" s="76">
        <v>17</v>
      </c>
      <c r="B71" s="76">
        <v>70</v>
      </c>
      <c r="C71" s="351"/>
      <c r="D71" s="71" t="s">
        <v>501</v>
      </c>
      <c r="E71" s="72">
        <v>430</v>
      </c>
      <c r="F71" s="72">
        <v>485</v>
      </c>
      <c r="G71" s="337">
        <v>425</v>
      </c>
      <c r="H71" s="337">
        <v>425</v>
      </c>
      <c r="I71" s="337">
        <v>464</v>
      </c>
      <c r="J71" s="337">
        <v>480</v>
      </c>
    </row>
    <row r="72" spans="1:10" ht="12.6" customHeight="1" x14ac:dyDescent="0.25">
      <c r="A72" s="64">
        <v>17</v>
      </c>
      <c r="B72" s="64">
        <v>81</v>
      </c>
      <c r="C72" s="64">
        <v>1036</v>
      </c>
      <c r="D72" s="65" t="s">
        <v>895</v>
      </c>
      <c r="E72" s="74">
        <v>46</v>
      </c>
      <c r="F72" s="74">
        <v>46</v>
      </c>
      <c r="G72" s="78">
        <v>45</v>
      </c>
      <c r="H72" s="78">
        <v>45</v>
      </c>
      <c r="I72" s="78">
        <v>23</v>
      </c>
      <c r="J72" s="78">
        <v>45</v>
      </c>
    </row>
    <row r="73" spans="1:10" ht="12.6" customHeight="1" thickBot="1" x14ac:dyDescent="0.3">
      <c r="A73" s="64">
        <v>17</v>
      </c>
      <c r="B73" s="64">
        <v>81</v>
      </c>
      <c r="C73" s="64">
        <v>2321</v>
      </c>
      <c r="D73" s="65" t="s">
        <v>896</v>
      </c>
      <c r="E73" s="74">
        <v>224</v>
      </c>
      <c r="F73" s="74">
        <v>333</v>
      </c>
      <c r="G73" s="78">
        <v>240</v>
      </c>
      <c r="H73" s="78">
        <v>240</v>
      </c>
      <c r="I73" s="78">
        <v>326</v>
      </c>
      <c r="J73" s="78">
        <v>326</v>
      </c>
    </row>
    <row r="74" spans="1:10" ht="12.6" customHeight="1" thickBot="1" x14ac:dyDescent="0.3">
      <c r="A74" s="59">
        <v>17</v>
      </c>
      <c r="B74" s="60"/>
      <c r="C74" s="60" t="s">
        <v>55</v>
      </c>
      <c r="D74" s="48"/>
      <c r="E74" s="81">
        <f t="shared" ref="E74:F74" si="12">SUM(E71:E73)</f>
        <v>700</v>
      </c>
      <c r="F74" s="81">
        <f t="shared" si="12"/>
        <v>864</v>
      </c>
      <c r="G74" s="81">
        <f>SUM(G71:G73)</f>
        <v>710</v>
      </c>
      <c r="H74" s="81">
        <f>SUM(H71:H73)</f>
        <v>710</v>
      </c>
      <c r="I74" s="81">
        <f>SUM(I71:I73)</f>
        <v>813</v>
      </c>
      <c r="J74" s="81">
        <f>SUM(J71:J73)</f>
        <v>851</v>
      </c>
    </row>
    <row r="75" spans="1:10" ht="12.6" customHeight="1" x14ac:dyDescent="0.25">
      <c r="A75" s="76">
        <v>18</v>
      </c>
      <c r="B75" s="76">
        <v>70</v>
      </c>
      <c r="C75" s="351"/>
      <c r="D75" s="77" t="s">
        <v>897</v>
      </c>
      <c r="E75" s="72">
        <v>282200</v>
      </c>
      <c r="F75" s="72">
        <v>296562</v>
      </c>
      <c r="G75" s="337">
        <v>220000</v>
      </c>
      <c r="H75" s="337">
        <v>228100</v>
      </c>
      <c r="I75" s="337">
        <v>237867</v>
      </c>
      <c r="J75" s="337">
        <v>270000</v>
      </c>
    </row>
    <row r="76" spans="1:10" ht="12.6" customHeight="1" x14ac:dyDescent="0.25">
      <c r="A76" s="76">
        <v>18</v>
      </c>
      <c r="B76" s="76">
        <v>70</v>
      </c>
      <c r="C76" s="351"/>
      <c r="D76" s="77" t="s">
        <v>898</v>
      </c>
      <c r="E76" s="72">
        <v>3150</v>
      </c>
      <c r="F76" s="72"/>
      <c r="G76" s="337">
        <v>1865</v>
      </c>
      <c r="H76" s="337">
        <v>1865</v>
      </c>
      <c r="I76" s="337">
        <v>2800</v>
      </c>
      <c r="J76" s="337">
        <v>2800</v>
      </c>
    </row>
    <row r="77" spans="1:10" ht="12.6" customHeight="1" thickBot="1" x14ac:dyDescent="0.3">
      <c r="A77" s="76">
        <v>18</v>
      </c>
      <c r="B77" s="76">
        <v>70</v>
      </c>
      <c r="C77" s="351"/>
      <c r="D77" s="77" t="s">
        <v>899</v>
      </c>
      <c r="E77" s="72">
        <v>150</v>
      </c>
      <c r="F77" s="72"/>
      <c r="G77" s="337">
        <v>150</v>
      </c>
      <c r="H77" s="337">
        <v>3984</v>
      </c>
      <c r="I77" s="337">
        <v>4163</v>
      </c>
      <c r="J77" s="337">
        <v>4163</v>
      </c>
    </row>
    <row r="78" spans="1:10" ht="12.6" customHeight="1" thickBot="1" x14ac:dyDescent="0.3">
      <c r="A78" s="59">
        <v>18</v>
      </c>
      <c r="B78" s="60"/>
      <c r="C78" s="60" t="s">
        <v>900</v>
      </c>
      <c r="D78" s="48"/>
      <c r="E78" s="81">
        <f t="shared" ref="E78:J78" si="13">SUM(E75:E77)</f>
        <v>285500</v>
      </c>
      <c r="F78" s="81">
        <f t="shared" si="13"/>
        <v>296562</v>
      </c>
      <c r="G78" s="81">
        <f t="shared" si="13"/>
        <v>222015</v>
      </c>
      <c r="H78" s="81">
        <f t="shared" si="13"/>
        <v>233949</v>
      </c>
      <c r="I78" s="81">
        <f>SUM(I75:I77)</f>
        <v>244830</v>
      </c>
      <c r="J78" s="81">
        <f t="shared" si="13"/>
        <v>276963</v>
      </c>
    </row>
    <row r="79" spans="1:10" ht="12.6" customHeight="1" thickBot="1" x14ac:dyDescent="0.3">
      <c r="A79" s="355"/>
      <c r="B79" s="355"/>
      <c r="C79" s="355"/>
      <c r="D79" s="356"/>
      <c r="E79" s="357"/>
      <c r="F79" s="357"/>
      <c r="G79" s="358"/>
      <c r="H79" s="358"/>
      <c r="I79" s="358"/>
      <c r="J79" s="358"/>
    </row>
    <row r="80" spans="1:10" ht="12.6" customHeight="1" thickBot="1" x14ac:dyDescent="0.3">
      <c r="A80" s="106" t="s">
        <v>62</v>
      </c>
      <c r="B80" s="60"/>
      <c r="C80" s="60"/>
      <c r="D80" s="48"/>
      <c r="E80" s="81">
        <f t="shared" ref="E80:J80" si="14">E5+E13+E17+E19+E21+E31+E37+E39+E46+E50+E53+E56+E58+E66+E70+E74+E78</f>
        <v>379000</v>
      </c>
      <c r="F80" s="81">
        <f t="shared" si="14"/>
        <v>443713</v>
      </c>
      <c r="G80" s="81">
        <f t="shared" si="14"/>
        <v>313000</v>
      </c>
      <c r="H80" s="81">
        <f t="shared" si="14"/>
        <v>373223</v>
      </c>
      <c r="I80" s="81">
        <f t="shared" si="14"/>
        <v>377477</v>
      </c>
      <c r="J80" s="81">
        <f t="shared" si="14"/>
        <v>419711</v>
      </c>
    </row>
    <row r="81" spans="1:10" ht="12.6" customHeight="1" x14ac:dyDescent="0.25">
      <c r="A81" s="359"/>
      <c r="B81" s="359"/>
      <c r="C81" s="359"/>
      <c r="D81" s="360"/>
      <c r="E81" s="361"/>
      <c r="F81" s="361"/>
      <c r="G81" s="361"/>
      <c r="H81" s="361"/>
      <c r="I81" s="361"/>
      <c r="J81" s="361"/>
    </row>
  </sheetData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1"/>
  <sheetViews>
    <sheetView workbookViewId="0">
      <selection activeCell="M37" sqref="M37"/>
    </sheetView>
  </sheetViews>
  <sheetFormatPr defaultColWidth="9.140625" defaultRowHeight="12.75" x14ac:dyDescent="0.25"/>
  <cols>
    <col min="1" max="1" width="3.28515625" style="217" customWidth="1"/>
    <col min="2" max="2" width="4" style="217" customWidth="1"/>
    <col min="3" max="3" width="5.85546875" style="217" customWidth="1"/>
    <col min="4" max="4" width="42.5703125" style="84" customWidth="1"/>
    <col min="5" max="10" width="8.7109375" style="410" customWidth="1"/>
    <col min="11" max="16384" width="9.140625" style="84"/>
  </cols>
  <sheetData>
    <row r="1" spans="1:12" s="107" customFormat="1" ht="12.6" customHeight="1" x14ac:dyDescent="0.25">
      <c r="A1" s="364" t="s">
        <v>960</v>
      </c>
      <c r="B1" s="365"/>
      <c r="C1" s="365"/>
      <c r="D1" s="366"/>
      <c r="E1" s="367"/>
      <c r="F1" s="367"/>
      <c r="G1" s="367"/>
      <c r="H1" s="367"/>
      <c r="I1" s="367"/>
      <c r="J1" s="367"/>
    </row>
    <row r="2" spans="1:12" ht="12.6" customHeight="1" thickBot="1" x14ac:dyDescent="0.3">
      <c r="B2" s="368"/>
      <c r="C2" s="369"/>
      <c r="D2" s="370"/>
      <c r="E2" s="371"/>
      <c r="F2" s="371"/>
      <c r="G2" s="371"/>
      <c r="H2" s="371"/>
      <c r="I2" s="371"/>
      <c r="J2" s="371"/>
    </row>
    <row r="3" spans="1:12" s="375" customFormat="1" ht="12.6" customHeight="1" thickBot="1" x14ac:dyDescent="0.3">
      <c r="A3" s="372" t="s">
        <v>0</v>
      </c>
      <c r="B3" s="373" t="s">
        <v>1</v>
      </c>
      <c r="C3" s="374" t="s">
        <v>2</v>
      </c>
      <c r="D3" s="373" t="s">
        <v>480</v>
      </c>
      <c r="E3" s="330" t="s">
        <v>862</v>
      </c>
      <c r="F3" s="330" t="s">
        <v>863</v>
      </c>
      <c r="G3" s="330" t="s">
        <v>631</v>
      </c>
      <c r="H3" s="330" t="s">
        <v>864</v>
      </c>
      <c r="I3" s="330" t="s">
        <v>961</v>
      </c>
      <c r="J3" s="330" t="s">
        <v>865</v>
      </c>
    </row>
    <row r="4" spans="1:12" ht="12.6" customHeight="1" x14ac:dyDescent="0.25">
      <c r="A4" s="348">
        <v>1</v>
      </c>
      <c r="B4" s="348">
        <v>20</v>
      </c>
      <c r="C4" s="348">
        <v>2143</v>
      </c>
      <c r="D4" s="349" t="s">
        <v>73</v>
      </c>
      <c r="E4" s="376">
        <v>705</v>
      </c>
      <c r="F4" s="376">
        <v>282</v>
      </c>
      <c r="G4" s="376">
        <v>525</v>
      </c>
      <c r="H4" s="376">
        <v>455</v>
      </c>
      <c r="I4" s="376">
        <v>185</v>
      </c>
      <c r="J4" s="376">
        <v>200</v>
      </c>
    </row>
    <row r="5" spans="1:12" ht="12.6" customHeight="1" x14ac:dyDescent="0.25">
      <c r="A5" s="377">
        <v>1</v>
      </c>
      <c r="B5" s="377">
        <v>20</v>
      </c>
      <c r="C5" s="377">
        <v>6223</v>
      </c>
      <c r="D5" s="349" t="s">
        <v>481</v>
      </c>
      <c r="E5" s="378">
        <v>235</v>
      </c>
      <c r="F5" s="378">
        <v>9</v>
      </c>
      <c r="G5" s="378">
        <v>85</v>
      </c>
      <c r="H5" s="378">
        <v>85</v>
      </c>
      <c r="I5" s="378">
        <v>8</v>
      </c>
      <c r="J5" s="378">
        <v>85</v>
      </c>
    </row>
    <row r="6" spans="1:12" ht="12.6" customHeight="1" thickBot="1" x14ac:dyDescent="0.3">
      <c r="A6" s="377">
        <v>1</v>
      </c>
      <c r="B6" s="377">
        <v>20</v>
      </c>
      <c r="C6" s="377">
        <v>6223</v>
      </c>
      <c r="D6" s="379" t="s">
        <v>902</v>
      </c>
      <c r="E6" s="378">
        <v>350</v>
      </c>
      <c r="F6" s="378">
        <v>70</v>
      </c>
      <c r="G6" s="378">
        <v>0</v>
      </c>
      <c r="H6" s="378">
        <v>95</v>
      </c>
      <c r="I6" s="378">
        <v>45</v>
      </c>
      <c r="J6" s="378">
        <v>45</v>
      </c>
    </row>
    <row r="7" spans="1:12" s="382" customFormat="1" ht="12.6" customHeight="1" thickBot="1" x14ac:dyDescent="0.3">
      <c r="A7" s="380">
        <v>1</v>
      </c>
      <c r="B7" s="52"/>
      <c r="C7" s="48" t="s">
        <v>5</v>
      </c>
      <c r="D7" s="3"/>
      <c r="E7" s="381">
        <f t="shared" ref="E7" si="0">SUM(E4:E6)</f>
        <v>1290</v>
      </c>
      <c r="F7" s="381">
        <f t="shared" ref="F7:J7" si="1">SUM(F4:F6)</f>
        <v>361</v>
      </c>
      <c r="G7" s="381">
        <f t="shared" si="1"/>
        <v>610</v>
      </c>
      <c r="H7" s="381">
        <f t="shared" si="1"/>
        <v>635</v>
      </c>
      <c r="I7" s="381">
        <f t="shared" si="1"/>
        <v>238</v>
      </c>
      <c r="J7" s="381">
        <f t="shared" si="1"/>
        <v>330</v>
      </c>
    </row>
    <row r="8" spans="1:12" ht="12.6" customHeight="1" x14ac:dyDescent="0.25">
      <c r="A8" s="346">
        <v>2</v>
      </c>
      <c r="B8" s="346">
        <v>20</v>
      </c>
      <c r="C8" s="346">
        <v>3111</v>
      </c>
      <c r="D8" s="347" t="s">
        <v>6</v>
      </c>
      <c r="E8" s="383">
        <v>3302</v>
      </c>
      <c r="F8" s="383">
        <v>3109</v>
      </c>
      <c r="G8" s="383">
        <v>3130</v>
      </c>
      <c r="H8" s="383">
        <v>3120</v>
      </c>
      <c r="I8" s="383">
        <v>2911</v>
      </c>
      <c r="J8" s="383">
        <v>3020</v>
      </c>
      <c r="L8" s="108"/>
    </row>
    <row r="9" spans="1:12" ht="12.6" customHeight="1" x14ac:dyDescent="0.25">
      <c r="A9" s="348">
        <v>2</v>
      </c>
      <c r="B9" s="348">
        <v>20</v>
      </c>
      <c r="C9" s="348">
        <v>3111</v>
      </c>
      <c r="D9" s="349" t="s">
        <v>903</v>
      </c>
      <c r="E9" s="376">
        <v>0</v>
      </c>
      <c r="F9" s="376">
        <v>481</v>
      </c>
      <c r="G9" s="376">
        <v>0</v>
      </c>
      <c r="H9" s="376">
        <v>0</v>
      </c>
      <c r="I9" s="376">
        <v>0</v>
      </c>
      <c r="J9" s="376">
        <v>0</v>
      </c>
    </row>
    <row r="10" spans="1:12" ht="12.6" customHeight="1" x14ac:dyDescent="0.25">
      <c r="A10" s="348">
        <v>2</v>
      </c>
      <c r="B10" s="348">
        <v>20</v>
      </c>
      <c r="C10" s="348">
        <v>3113</v>
      </c>
      <c r="D10" s="349" t="s">
        <v>7</v>
      </c>
      <c r="E10" s="376">
        <v>16173</v>
      </c>
      <c r="F10" s="376">
        <v>15776</v>
      </c>
      <c r="G10" s="376">
        <v>15130</v>
      </c>
      <c r="H10" s="376">
        <v>15326</v>
      </c>
      <c r="I10" s="376">
        <v>15091</v>
      </c>
      <c r="J10" s="376">
        <v>15326</v>
      </c>
    </row>
    <row r="11" spans="1:12" ht="12.6" customHeight="1" x14ac:dyDescent="0.25">
      <c r="A11" s="348">
        <v>2</v>
      </c>
      <c r="B11" s="348">
        <v>20</v>
      </c>
      <c r="C11" s="348">
        <v>3113</v>
      </c>
      <c r="D11" s="349" t="s">
        <v>904</v>
      </c>
      <c r="E11" s="376">
        <v>0</v>
      </c>
      <c r="F11" s="376">
        <v>1625</v>
      </c>
      <c r="G11" s="376">
        <v>0</v>
      </c>
      <c r="H11" s="376">
        <v>2525</v>
      </c>
      <c r="I11" s="376">
        <v>2525</v>
      </c>
      <c r="J11" s="376">
        <v>2525</v>
      </c>
    </row>
    <row r="12" spans="1:12" ht="12.6" customHeight="1" x14ac:dyDescent="0.25">
      <c r="A12" s="348">
        <v>2</v>
      </c>
      <c r="B12" s="348">
        <v>20</v>
      </c>
      <c r="C12" s="348">
        <v>3141</v>
      </c>
      <c r="D12" s="349" t="s">
        <v>101</v>
      </c>
      <c r="E12" s="376">
        <v>1287</v>
      </c>
      <c r="F12" s="376">
        <v>1341</v>
      </c>
      <c r="G12" s="376">
        <v>1210</v>
      </c>
      <c r="H12" s="376">
        <v>1210</v>
      </c>
      <c r="I12" s="376">
        <v>1210</v>
      </c>
      <c r="J12" s="376">
        <v>1210</v>
      </c>
    </row>
    <row r="13" spans="1:12" ht="12.6" customHeight="1" x14ac:dyDescent="0.25">
      <c r="A13" s="348">
        <v>2</v>
      </c>
      <c r="B13" s="348">
        <v>20</v>
      </c>
      <c r="C13" s="348">
        <v>3231</v>
      </c>
      <c r="D13" s="349" t="s">
        <v>8</v>
      </c>
      <c r="E13" s="376">
        <v>200</v>
      </c>
      <c r="F13" s="376">
        <v>0</v>
      </c>
      <c r="G13" s="376">
        <v>0</v>
      </c>
      <c r="H13" s="376">
        <v>0</v>
      </c>
      <c r="I13" s="376">
        <v>0</v>
      </c>
      <c r="J13" s="376">
        <v>0</v>
      </c>
    </row>
    <row r="14" spans="1:12" ht="12.6" customHeight="1" x14ac:dyDescent="0.25">
      <c r="A14" s="348">
        <v>2</v>
      </c>
      <c r="B14" s="348">
        <v>20</v>
      </c>
      <c r="C14" s="348">
        <v>3299</v>
      </c>
      <c r="D14" s="349" t="s">
        <v>640</v>
      </c>
      <c r="E14" s="376">
        <v>150</v>
      </c>
      <c r="F14" s="376">
        <v>57</v>
      </c>
      <c r="G14" s="376">
        <v>0</v>
      </c>
      <c r="H14" s="376">
        <v>30</v>
      </c>
      <c r="I14" s="376">
        <v>30</v>
      </c>
      <c r="J14" s="376">
        <v>30</v>
      </c>
    </row>
    <row r="15" spans="1:12" ht="12.6" customHeight="1" thickBot="1" x14ac:dyDescent="0.3">
      <c r="A15" s="377">
        <v>2</v>
      </c>
      <c r="B15" s="377">
        <v>20</v>
      </c>
      <c r="C15" s="377">
        <v>3421</v>
      </c>
      <c r="D15" s="80" t="s">
        <v>9</v>
      </c>
      <c r="E15" s="378">
        <v>1068</v>
      </c>
      <c r="F15" s="378">
        <v>1020</v>
      </c>
      <c r="G15" s="378">
        <v>950</v>
      </c>
      <c r="H15" s="378">
        <v>950</v>
      </c>
      <c r="I15" s="378">
        <v>950</v>
      </c>
      <c r="J15" s="378">
        <v>950</v>
      </c>
    </row>
    <row r="16" spans="1:12" s="382" customFormat="1" ht="12.6" customHeight="1" thickBot="1" x14ac:dyDescent="0.3">
      <c r="A16" s="380">
        <v>2</v>
      </c>
      <c r="B16" s="52"/>
      <c r="C16" s="48" t="s">
        <v>10</v>
      </c>
      <c r="D16" s="384"/>
      <c r="E16" s="381">
        <f t="shared" ref="E16:J16" si="2">SUM(E8:E15)</f>
        <v>22180</v>
      </c>
      <c r="F16" s="381">
        <f t="shared" si="2"/>
        <v>23409</v>
      </c>
      <c r="G16" s="381">
        <f t="shared" si="2"/>
        <v>20420</v>
      </c>
      <c r="H16" s="381">
        <f t="shared" si="2"/>
        <v>23161</v>
      </c>
      <c r="I16" s="381">
        <f t="shared" si="2"/>
        <v>22717</v>
      </c>
      <c r="J16" s="381">
        <f t="shared" si="2"/>
        <v>23061</v>
      </c>
    </row>
    <row r="17" spans="1:11" ht="12.6" customHeight="1" x14ac:dyDescent="0.25">
      <c r="A17" s="346">
        <v>3</v>
      </c>
      <c r="B17" s="346">
        <v>20</v>
      </c>
      <c r="C17" s="346">
        <v>3311</v>
      </c>
      <c r="D17" s="347" t="s">
        <v>905</v>
      </c>
      <c r="E17" s="383">
        <v>600</v>
      </c>
      <c r="F17" s="383">
        <v>600</v>
      </c>
      <c r="G17" s="383">
        <v>500</v>
      </c>
      <c r="H17" s="383">
        <v>500</v>
      </c>
      <c r="I17" s="383">
        <v>500</v>
      </c>
      <c r="J17" s="383">
        <v>500</v>
      </c>
    </row>
    <row r="18" spans="1:11" ht="12.6" customHeight="1" x14ac:dyDescent="0.25">
      <c r="A18" s="348">
        <v>3</v>
      </c>
      <c r="B18" s="348">
        <v>20</v>
      </c>
      <c r="C18" s="348">
        <v>3319</v>
      </c>
      <c r="D18" s="349" t="s">
        <v>112</v>
      </c>
      <c r="E18" s="376">
        <v>70</v>
      </c>
      <c r="F18" s="376">
        <v>53</v>
      </c>
      <c r="G18" s="376">
        <v>70</v>
      </c>
      <c r="H18" s="376">
        <v>90</v>
      </c>
      <c r="I18" s="376">
        <v>70</v>
      </c>
      <c r="J18" s="376">
        <v>90</v>
      </c>
    </row>
    <row r="19" spans="1:11" ht="12.6" customHeight="1" x14ac:dyDescent="0.25">
      <c r="A19" s="348">
        <v>3</v>
      </c>
      <c r="B19" s="348">
        <v>20</v>
      </c>
      <c r="C19" s="348">
        <v>3322</v>
      </c>
      <c r="D19" s="51" t="s">
        <v>117</v>
      </c>
      <c r="E19" s="376">
        <v>315</v>
      </c>
      <c r="F19" s="376">
        <v>331</v>
      </c>
      <c r="G19" s="376">
        <v>422</v>
      </c>
      <c r="H19" s="376">
        <v>656</v>
      </c>
      <c r="I19" s="376">
        <v>577</v>
      </c>
      <c r="J19" s="376">
        <v>650</v>
      </c>
    </row>
    <row r="20" spans="1:11" ht="12.6" customHeight="1" x14ac:dyDescent="0.25">
      <c r="A20" s="348">
        <v>3</v>
      </c>
      <c r="B20" s="348">
        <v>20</v>
      </c>
      <c r="C20" s="348">
        <v>3322</v>
      </c>
      <c r="D20" s="51" t="s">
        <v>868</v>
      </c>
      <c r="E20" s="376">
        <v>0</v>
      </c>
      <c r="F20" s="376">
        <v>445</v>
      </c>
      <c r="G20" s="376">
        <v>0</v>
      </c>
      <c r="H20" s="376">
        <v>1165</v>
      </c>
      <c r="I20" s="376">
        <v>1165</v>
      </c>
      <c r="J20" s="376">
        <v>1165</v>
      </c>
    </row>
    <row r="21" spans="1:11" ht="12.6" customHeight="1" x14ac:dyDescent="0.25">
      <c r="A21" s="348">
        <v>3</v>
      </c>
      <c r="B21" s="348">
        <v>20</v>
      </c>
      <c r="C21" s="348">
        <v>3322</v>
      </c>
      <c r="D21" s="51" t="s">
        <v>906</v>
      </c>
      <c r="E21" s="376">
        <v>450</v>
      </c>
      <c r="F21" s="376">
        <v>350</v>
      </c>
      <c r="G21" s="376">
        <v>0</v>
      </c>
      <c r="H21" s="376">
        <v>0</v>
      </c>
      <c r="I21" s="376">
        <v>19</v>
      </c>
      <c r="J21" s="376">
        <v>19</v>
      </c>
    </row>
    <row r="22" spans="1:11" ht="12.6" customHeight="1" x14ac:dyDescent="0.25">
      <c r="A22" s="348">
        <v>3</v>
      </c>
      <c r="B22" s="348">
        <v>20</v>
      </c>
      <c r="C22" s="348">
        <v>3326</v>
      </c>
      <c r="D22" s="51" t="s">
        <v>118</v>
      </c>
      <c r="E22" s="376">
        <v>162</v>
      </c>
      <c r="F22" s="376">
        <v>152</v>
      </c>
      <c r="G22" s="376">
        <v>200</v>
      </c>
      <c r="H22" s="376">
        <v>240</v>
      </c>
      <c r="I22" s="376">
        <v>112</v>
      </c>
      <c r="J22" s="376">
        <v>200</v>
      </c>
    </row>
    <row r="23" spans="1:11" ht="12.6" customHeight="1" x14ac:dyDescent="0.25">
      <c r="A23" s="348">
        <v>3</v>
      </c>
      <c r="B23" s="348">
        <v>20</v>
      </c>
      <c r="C23" s="348">
        <v>3392</v>
      </c>
      <c r="D23" s="75" t="s">
        <v>121</v>
      </c>
      <c r="E23" s="376">
        <v>13613</v>
      </c>
      <c r="F23" s="376">
        <v>11663</v>
      </c>
      <c r="G23" s="376">
        <v>13418</v>
      </c>
      <c r="H23" s="376">
        <v>13418</v>
      </c>
      <c r="I23" s="376">
        <v>13418</v>
      </c>
      <c r="J23" s="376">
        <v>13418</v>
      </c>
      <c r="K23" s="108"/>
    </row>
    <row r="24" spans="1:11" ht="12.6" customHeight="1" x14ac:dyDescent="0.25">
      <c r="A24" s="348">
        <v>3</v>
      </c>
      <c r="B24" s="348">
        <v>20</v>
      </c>
      <c r="C24" s="348">
        <v>3392</v>
      </c>
      <c r="D24" s="75" t="s">
        <v>907</v>
      </c>
      <c r="E24" s="376">
        <v>0</v>
      </c>
      <c r="F24" s="376">
        <v>1222</v>
      </c>
      <c r="G24" s="376">
        <v>0</v>
      </c>
      <c r="H24" s="376">
        <v>775</v>
      </c>
      <c r="I24" s="376">
        <v>775</v>
      </c>
      <c r="J24" s="376">
        <v>775</v>
      </c>
    </row>
    <row r="25" spans="1:11" ht="12.6" customHeight="1" x14ac:dyDescent="0.25">
      <c r="A25" s="348">
        <v>3</v>
      </c>
      <c r="B25" s="348">
        <v>20</v>
      </c>
      <c r="C25" s="348">
        <v>3392</v>
      </c>
      <c r="D25" s="75" t="s">
        <v>908</v>
      </c>
      <c r="E25" s="376">
        <v>1055</v>
      </c>
      <c r="F25" s="376">
        <v>705</v>
      </c>
      <c r="G25" s="376">
        <v>350</v>
      </c>
      <c r="H25" s="376">
        <v>520</v>
      </c>
      <c r="I25" s="376">
        <v>447</v>
      </c>
      <c r="J25" s="376">
        <v>447</v>
      </c>
    </row>
    <row r="26" spans="1:11" ht="12.6" customHeight="1" thickBot="1" x14ac:dyDescent="0.3">
      <c r="A26" s="413">
        <v>3</v>
      </c>
      <c r="B26" s="414">
        <v>20</v>
      </c>
      <c r="C26" s="414">
        <v>3399</v>
      </c>
      <c r="D26" s="415" t="s">
        <v>962</v>
      </c>
      <c r="E26" s="416">
        <v>0</v>
      </c>
      <c r="F26" s="416">
        <v>0</v>
      </c>
      <c r="G26" s="416">
        <v>0</v>
      </c>
      <c r="H26" s="416">
        <v>162</v>
      </c>
      <c r="I26" s="416">
        <v>137</v>
      </c>
      <c r="J26" s="416">
        <v>137</v>
      </c>
    </row>
    <row r="27" spans="1:11" s="382" customFormat="1" ht="12.6" customHeight="1" thickBot="1" x14ac:dyDescent="0.3">
      <c r="A27" s="385">
        <v>3</v>
      </c>
      <c r="B27" s="386"/>
      <c r="C27" s="48" t="s">
        <v>11</v>
      </c>
      <c r="D27" s="384"/>
      <c r="E27" s="387">
        <f t="shared" ref="E27:J27" si="3">SUM(E17:E26)</f>
        <v>16265</v>
      </c>
      <c r="F27" s="387">
        <f t="shared" si="3"/>
        <v>15521</v>
      </c>
      <c r="G27" s="387">
        <f t="shared" si="3"/>
        <v>14960</v>
      </c>
      <c r="H27" s="387">
        <f t="shared" si="3"/>
        <v>17526</v>
      </c>
      <c r="I27" s="387">
        <f t="shared" si="3"/>
        <v>17220</v>
      </c>
      <c r="J27" s="387">
        <f t="shared" si="3"/>
        <v>17401</v>
      </c>
    </row>
    <row r="28" spans="1:11" ht="12.6" customHeight="1" x14ac:dyDescent="0.25">
      <c r="A28" s="346">
        <v>4</v>
      </c>
      <c r="B28" s="346">
        <v>20</v>
      </c>
      <c r="C28" s="346">
        <v>3341</v>
      </c>
      <c r="D28" s="347" t="s">
        <v>909</v>
      </c>
      <c r="E28" s="383">
        <v>960</v>
      </c>
      <c r="F28" s="383">
        <v>949</v>
      </c>
      <c r="G28" s="383">
        <v>990</v>
      </c>
      <c r="H28" s="383">
        <v>990</v>
      </c>
      <c r="I28" s="383">
        <v>894</v>
      </c>
      <c r="J28" s="383">
        <v>990</v>
      </c>
    </row>
    <row r="29" spans="1:11" ht="12.6" customHeight="1" x14ac:dyDescent="0.25">
      <c r="A29" s="348">
        <v>4</v>
      </c>
      <c r="B29" s="348">
        <v>20</v>
      </c>
      <c r="C29" s="348">
        <v>3349</v>
      </c>
      <c r="D29" s="349" t="s">
        <v>910</v>
      </c>
      <c r="E29" s="376">
        <v>60</v>
      </c>
      <c r="F29" s="376">
        <v>195</v>
      </c>
      <c r="G29" s="376">
        <v>170</v>
      </c>
      <c r="H29" s="376">
        <v>230</v>
      </c>
      <c r="I29" s="376">
        <v>161</v>
      </c>
      <c r="J29" s="376">
        <v>200</v>
      </c>
    </row>
    <row r="30" spans="1:11" ht="12.6" customHeight="1" x14ac:dyDescent="0.25">
      <c r="A30" s="348">
        <v>4</v>
      </c>
      <c r="B30" s="348">
        <v>20</v>
      </c>
      <c r="C30" s="348">
        <v>3392</v>
      </c>
      <c r="D30" s="51" t="s">
        <v>129</v>
      </c>
      <c r="E30" s="376">
        <v>615</v>
      </c>
      <c r="F30" s="376">
        <v>105</v>
      </c>
      <c r="G30" s="376">
        <v>355</v>
      </c>
      <c r="H30" s="376">
        <v>465</v>
      </c>
      <c r="I30" s="376">
        <v>94</v>
      </c>
      <c r="J30" s="376">
        <v>350</v>
      </c>
    </row>
    <row r="31" spans="1:11" ht="12.6" customHeight="1" thickBot="1" x14ac:dyDescent="0.3">
      <c r="A31" s="377">
        <v>4</v>
      </c>
      <c r="B31" s="377">
        <v>20</v>
      </c>
      <c r="C31" s="377">
        <v>3399</v>
      </c>
      <c r="D31" s="80" t="s">
        <v>133</v>
      </c>
      <c r="E31" s="378">
        <v>500</v>
      </c>
      <c r="F31" s="378">
        <v>262</v>
      </c>
      <c r="G31" s="378">
        <v>500</v>
      </c>
      <c r="H31" s="378">
        <v>638</v>
      </c>
      <c r="I31" s="378">
        <v>297</v>
      </c>
      <c r="J31" s="378">
        <v>550</v>
      </c>
    </row>
    <row r="32" spans="1:11" s="382" customFormat="1" ht="12.6" customHeight="1" thickBot="1" x14ac:dyDescent="0.3">
      <c r="A32" s="385">
        <v>4</v>
      </c>
      <c r="B32" s="386"/>
      <c r="C32" s="48" t="s">
        <v>12</v>
      </c>
      <c r="D32" s="384"/>
      <c r="E32" s="387">
        <f t="shared" ref="E32" si="4">SUM(E28:E31)</f>
        <v>2135</v>
      </c>
      <c r="F32" s="387">
        <f t="shared" ref="F32:J32" si="5">SUM(F28:F31)</f>
        <v>1511</v>
      </c>
      <c r="G32" s="387">
        <f t="shared" si="5"/>
        <v>2015</v>
      </c>
      <c r="H32" s="387">
        <f t="shared" si="5"/>
        <v>2323</v>
      </c>
      <c r="I32" s="387">
        <f t="shared" si="5"/>
        <v>1446</v>
      </c>
      <c r="J32" s="387">
        <f t="shared" si="5"/>
        <v>2090</v>
      </c>
    </row>
    <row r="33" spans="1:10" ht="12.6" customHeight="1" x14ac:dyDescent="0.25">
      <c r="A33" s="346">
        <v>5</v>
      </c>
      <c r="B33" s="346">
        <v>20</v>
      </c>
      <c r="C33" s="346">
        <v>3412</v>
      </c>
      <c r="D33" s="62" t="s">
        <v>136</v>
      </c>
      <c r="E33" s="383">
        <v>505</v>
      </c>
      <c r="F33" s="383">
        <v>337</v>
      </c>
      <c r="G33" s="383">
        <v>505</v>
      </c>
      <c r="H33" s="383">
        <v>517</v>
      </c>
      <c r="I33" s="383">
        <v>372</v>
      </c>
      <c r="J33" s="383">
        <v>480</v>
      </c>
    </row>
    <row r="34" spans="1:10" ht="12.6" customHeight="1" x14ac:dyDescent="0.25">
      <c r="A34" s="346">
        <v>5</v>
      </c>
      <c r="B34" s="346">
        <v>20</v>
      </c>
      <c r="C34" s="346">
        <v>3419</v>
      </c>
      <c r="D34" s="62" t="s">
        <v>963</v>
      </c>
      <c r="E34" s="383">
        <v>0</v>
      </c>
      <c r="F34" s="383">
        <v>0</v>
      </c>
      <c r="G34" s="383">
        <v>0</v>
      </c>
      <c r="H34" s="383">
        <v>50</v>
      </c>
      <c r="I34" s="383">
        <v>27</v>
      </c>
      <c r="J34" s="383">
        <v>27</v>
      </c>
    </row>
    <row r="35" spans="1:10" ht="12.6" customHeight="1" x14ac:dyDescent="0.25">
      <c r="A35" s="348">
        <v>5</v>
      </c>
      <c r="B35" s="348">
        <v>20</v>
      </c>
      <c r="C35" s="348">
        <v>3419</v>
      </c>
      <c r="D35" s="65" t="s">
        <v>140</v>
      </c>
      <c r="E35" s="376">
        <v>340</v>
      </c>
      <c r="F35" s="376">
        <v>280</v>
      </c>
      <c r="G35" s="376">
        <v>340</v>
      </c>
      <c r="H35" s="376">
        <v>340</v>
      </c>
      <c r="I35" s="376">
        <v>298</v>
      </c>
      <c r="J35" s="376">
        <v>298</v>
      </c>
    </row>
    <row r="36" spans="1:10" ht="12.6" customHeight="1" x14ac:dyDescent="0.25">
      <c r="A36" s="348">
        <v>5</v>
      </c>
      <c r="B36" s="348">
        <v>10</v>
      </c>
      <c r="C36" s="348">
        <v>3419</v>
      </c>
      <c r="D36" s="51" t="s">
        <v>911</v>
      </c>
      <c r="E36" s="376">
        <v>1000</v>
      </c>
      <c r="F36" s="376">
        <v>864</v>
      </c>
      <c r="G36" s="376">
        <v>0</v>
      </c>
      <c r="H36" s="376">
        <v>0</v>
      </c>
      <c r="I36" s="376">
        <v>0</v>
      </c>
      <c r="J36" s="376">
        <v>0</v>
      </c>
    </row>
    <row r="37" spans="1:10" ht="12.6" customHeight="1" x14ac:dyDescent="0.25">
      <c r="A37" s="348">
        <v>5</v>
      </c>
      <c r="B37" s="348">
        <v>20</v>
      </c>
      <c r="C37" s="348">
        <v>3419</v>
      </c>
      <c r="D37" s="75" t="s">
        <v>485</v>
      </c>
      <c r="E37" s="376">
        <v>6190</v>
      </c>
      <c r="F37" s="376">
        <v>5985</v>
      </c>
      <c r="G37" s="376">
        <v>5790</v>
      </c>
      <c r="H37" s="376">
        <v>5790</v>
      </c>
      <c r="I37" s="376">
        <v>5790</v>
      </c>
      <c r="J37" s="376">
        <v>5790</v>
      </c>
    </row>
    <row r="38" spans="1:10" ht="12.6" customHeight="1" x14ac:dyDescent="0.25">
      <c r="A38" s="348">
        <v>5</v>
      </c>
      <c r="B38" s="348">
        <v>20</v>
      </c>
      <c r="C38" s="348">
        <v>3419</v>
      </c>
      <c r="D38" s="349" t="s">
        <v>912</v>
      </c>
      <c r="E38" s="376">
        <v>2400</v>
      </c>
      <c r="F38" s="376">
        <v>2320</v>
      </c>
      <c r="G38" s="376">
        <v>2320</v>
      </c>
      <c r="H38" s="376">
        <v>2320</v>
      </c>
      <c r="I38" s="376">
        <v>2320</v>
      </c>
      <c r="J38" s="376">
        <v>2320</v>
      </c>
    </row>
    <row r="39" spans="1:10" ht="12.6" customHeight="1" x14ac:dyDescent="0.25">
      <c r="A39" s="348">
        <v>5</v>
      </c>
      <c r="B39" s="348">
        <v>20</v>
      </c>
      <c r="C39" s="348">
        <v>3419</v>
      </c>
      <c r="D39" s="349" t="s">
        <v>913</v>
      </c>
      <c r="E39" s="376">
        <v>500</v>
      </c>
      <c r="F39" s="376">
        <v>90</v>
      </c>
      <c r="G39" s="376">
        <v>0</v>
      </c>
      <c r="H39" s="376">
        <v>162</v>
      </c>
      <c r="I39" s="376">
        <v>115</v>
      </c>
      <c r="J39" s="376">
        <v>115</v>
      </c>
    </row>
    <row r="40" spans="1:10" ht="12.6" customHeight="1" thickBot="1" x14ac:dyDescent="0.3">
      <c r="A40" s="377">
        <v>5</v>
      </c>
      <c r="B40" s="377">
        <v>81</v>
      </c>
      <c r="C40" s="377">
        <v>3429</v>
      </c>
      <c r="D40" s="80" t="s">
        <v>151</v>
      </c>
      <c r="E40" s="378">
        <v>3480</v>
      </c>
      <c r="F40" s="378">
        <v>3480</v>
      </c>
      <c r="G40" s="378">
        <v>3480</v>
      </c>
      <c r="H40" s="378">
        <v>3480</v>
      </c>
      <c r="I40" s="378">
        <v>3480</v>
      </c>
      <c r="J40" s="378">
        <v>3480</v>
      </c>
    </row>
    <row r="41" spans="1:10" s="382" customFormat="1" ht="12.6" customHeight="1" thickBot="1" x14ac:dyDescent="0.3">
      <c r="A41" s="385">
        <v>5</v>
      </c>
      <c r="B41" s="386"/>
      <c r="C41" s="48" t="s">
        <v>13</v>
      </c>
      <c r="D41" s="384"/>
      <c r="E41" s="387">
        <f t="shared" ref="E41" si="6">SUM(E33:E40)</f>
        <v>14415</v>
      </c>
      <c r="F41" s="387">
        <f t="shared" ref="F41:J41" si="7">SUM(F33:F40)</f>
        <v>13356</v>
      </c>
      <c r="G41" s="387">
        <f t="shared" si="7"/>
        <v>12435</v>
      </c>
      <c r="H41" s="387">
        <f t="shared" si="7"/>
        <v>12659</v>
      </c>
      <c r="I41" s="387">
        <f t="shared" si="7"/>
        <v>12402</v>
      </c>
      <c r="J41" s="387">
        <f t="shared" si="7"/>
        <v>12510</v>
      </c>
    </row>
    <row r="42" spans="1:10" ht="12.6" customHeight="1" x14ac:dyDescent="0.25">
      <c r="A42" s="346">
        <v>6</v>
      </c>
      <c r="B42" s="346">
        <v>10</v>
      </c>
      <c r="C42" s="346" t="s">
        <v>914</v>
      </c>
      <c r="D42" s="347" t="s">
        <v>915</v>
      </c>
      <c r="E42" s="383">
        <v>0</v>
      </c>
      <c r="F42" s="383">
        <v>5021</v>
      </c>
      <c r="G42" s="383">
        <v>0</v>
      </c>
      <c r="H42" s="383">
        <v>0</v>
      </c>
      <c r="I42" s="383">
        <v>0</v>
      </c>
      <c r="J42" s="383">
        <v>0</v>
      </c>
    </row>
    <row r="43" spans="1:10" ht="12.6" customHeight="1" x14ac:dyDescent="0.25">
      <c r="A43" s="348">
        <v>6</v>
      </c>
      <c r="B43" s="388" t="s">
        <v>916</v>
      </c>
      <c r="C43" s="348">
        <v>4339</v>
      </c>
      <c r="D43" s="75" t="s">
        <v>872</v>
      </c>
      <c r="E43" s="376">
        <v>312</v>
      </c>
      <c r="F43" s="376">
        <v>256</v>
      </c>
      <c r="G43" s="376">
        <v>312</v>
      </c>
      <c r="H43" s="376">
        <v>3022</v>
      </c>
      <c r="I43" s="376">
        <v>44</v>
      </c>
      <c r="J43" s="376">
        <v>350</v>
      </c>
    </row>
    <row r="44" spans="1:10" ht="12.6" customHeight="1" x14ac:dyDescent="0.25">
      <c r="A44" s="348">
        <v>6</v>
      </c>
      <c r="B44" s="348">
        <v>25</v>
      </c>
      <c r="C44" s="348">
        <v>4341</v>
      </c>
      <c r="D44" s="51" t="s">
        <v>917</v>
      </c>
      <c r="E44" s="376">
        <v>300</v>
      </c>
      <c r="F44" s="376">
        <v>300</v>
      </c>
      <c r="G44" s="376">
        <v>300</v>
      </c>
      <c r="H44" s="376">
        <v>300</v>
      </c>
      <c r="I44" s="376">
        <v>300</v>
      </c>
      <c r="J44" s="376">
        <v>300</v>
      </c>
    </row>
    <row r="45" spans="1:10" ht="12.6" customHeight="1" x14ac:dyDescent="0.25">
      <c r="A45" s="348">
        <v>6</v>
      </c>
      <c r="B45" s="348">
        <v>20</v>
      </c>
      <c r="C45" s="348">
        <v>4357</v>
      </c>
      <c r="D45" s="349" t="s">
        <v>166</v>
      </c>
      <c r="E45" s="376">
        <v>5004</v>
      </c>
      <c r="F45" s="376">
        <v>5131</v>
      </c>
      <c r="G45" s="376">
        <v>5004</v>
      </c>
      <c r="H45" s="376">
        <v>9088</v>
      </c>
      <c r="I45" s="376">
        <v>4084</v>
      </c>
      <c r="J45" s="376">
        <v>4084</v>
      </c>
    </row>
    <row r="46" spans="1:10" ht="12.6" customHeight="1" x14ac:dyDescent="0.25">
      <c r="A46" s="348">
        <v>6</v>
      </c>
      <c r="B46" s="348">
        <v>20</v>
      </c>
      <c r="C46" s="348">
        <v>4357</v>
      </c>
      <c r="D46" s="349" t="s">
        <v>965</v>
      </c>
      <c r="E46" s="376">
        <v>0</v>
      </c>
      <c r="F46" s="376">
        <v>37880</v>
      </c>
      <c r="G46" s="376">
        <v>0</v>
      </c>
      <c r="H46" s="376">
        <v>38289</v>
      </c>
      <c r="I46" s="376">
        <v>38289</v>
      </c>
      <c r="J46" s="376">
        <v>38289</v>
      </c>
    </row>
    <row r="47" spans="1:10" ht="12.6" customHeight="1" x14ac:dyDescent="0.25">
      <c r="A47" s="348">
        <v>6</v>
      </c>
      <c r="B47" s="348">
        <v>20</v>
      </c>
      <c r="C47" s="348">
        <v>4359</v>
      </c>
      <c r="D47" s="349" t="s">
        <v>180</v>
      </c>
      <c r="E47" s="376">
        <v>478</v>
      </c>
      <c r="F47" s="376">
        <v>389</v>
      </c>
      <c r="G47" s="376">
        <v>478</v>
      </c>
      <c r="H47" s="376">
        <v>478</v>
      </c>
      <c r="I47" s="376">
        <v>267</v>
      </c>
      <c r="J47" s="376">
        <v>478</v>
      </c>
    </row>
    <row r="48" spans="1:10" ht="12.6" customHeight="1" x14ac:dyDescent="0.25">
      <c r="A48" s="346">
        <v>6</v>
      </c>
      <c r="B48" s="346">
        <v>25</v>
      </c>
      <c r="C48" s="346">
        <v>4374</v>
      </c>
      <c r="D48" s="349" t="s">
        <v>918</v>
      </c>
      <c r="E48" s="383">
        <v>397</v>
      </c>
      <c r="F48" s="383">
        <v>292</v>
      </c>
      <c r="G48" s="383">
        <v>300</v>
      </c>
      <c r="H48" s="383">
        <v>300</v>
      </c>
      <c r="I48" s="383">
        <v>293</v>
      </c>
      <c r="J48" s="383">
        <v>293</v>
      </c>
    </row>
    <row r="49" spans="1:12" ht="12.6" customHeight="1" x14ac:dyDescent="0.25">
      <c r="A49" s="346">
        <v>6</v>
      </c>
      <c r="B49" s="346">
        <v>25</v>
      </c>
      <c r="C49" s="346">
        <v>4379</v>
      </c>
      <c r="D49" s="347" t="s">
        <v>919</v>
      </c>
      <c r="E49" s="383">
        <v>600</v>
      </c>
      <c r="F49" s="383">
        <v>459</v>
      </c>
      <c r="G49" s="383">
        <v>330</v>
      </c>
      <c r="H49" s="383">
        <v>330</v>
      </c>
      <c r="I49" s="383">
        <v>330</v>
      </c>
      <c r="J49" s="383">
        <v>330</v>
      </c>
    </row>
    <row r="50" spans="1:12" ht="12.6" customHeight="1" x14ac:dyDescent="0.25">
      <c r="A50" s="348">
        <v>6</v>
      </c>
      <c r="B50" s="348">
        <v>25</v>
      </c>
      <c r="C50" s="348">
        <v>4399</v>
      </c>
      <c r="D50" s="349" t="s">
        <v>920</v>
      </c>
      <c r="E50" s="376">
        <v>180</v>
      </c>
      <c r="F50" s="376">
        <v>14</v>
      </c>
      <c r="G50" s="376">
        <v>180</v>
      </c>
      <c r="H50" s="376">
        <v>180</v>
      </c>
      <c r="I50" s="376">
        <v>22</v>
      </c>
      <c r="J50" s="376">
        <v>50</v>
      </c>
    </row>
    <row r="51" spans="1:12" ht="12.6" customHeight="1" x14ac:dyDescent="0.25">
      <c r="A51" s="348">
        <v>6</v>
      </c>
      <c r="B51" s="348">
        <v>91</v>
      </c>
      <c r="C51" s="348">
        <v>6171</v>
      </c>
      <c r="D51" s="51" t="s">
        <v>921</v>
      </c>
      <c r="E51" s="376">
        <v>0</v>
      </c>
      <c r="F51" s="376">
        <v>210</v>
      </c>
      <c r="G51" s="376">
        <v>0</v>
      </c>
      <c r="H51" s="376">
        <v>210</v>
      </c>
      <c r="I51" s="376">
        <v>0</v>
      </c>
      <c r="J51" s="376">
        <v>210</v>
      </c>
    </row>
    <row r="52" spans="1:12" ht="12.6" customHeight="1" x14ac:dyDescent="0.25">
      <c r="A52" s="348">
        <v>6</v>
      </c>
      <c r="B52" s="348">
        <v>91</v>
      </c>
      <c r="C52" s="348">
        <v>6171</v>
      </c>
      <c r="D52" s="75" t="s">
        <v>922</v>
      </c>
      <c r="E52" s="376">
        <v>0</v>
      </c>
      <c r="F52" s="376">
        <v>229</v>
      </c>
      <c r="G52" s="376">
        <v>0</v>
      </c>
      <c r="H52" s="376">
        <v>71</v>
      </c>
      <c r="I52" s="376">
        <v>0</v>
      </c>
      <c r="J52" s="376">
        <v>71</v>
      </c>
    </row>
    <row r="53" spans="1:12" ht="12.6" customHeight="1" x14ac:dyDescent="0.25">
      <c r="A53" s="348">
        <v>6</v>
      </c>
      <c r="B53" s="348" t="s">
        <v>923</v>
      </c>
      <c r="C53" s="348">
        <v>6171</v>
      </c>
      <c r="D53" s="75" t="s">
        <v>873</v>
      </c>
      <c r="E53" s="376">
        <v>485</v>
      </c>
      <c r="F53" s="376">
        <v>6353</v>
      </c>
      <c r="G53" s="376">
        <v>485</v>
      </c>
      <c r="H53" s="376">
        <v>706</v>
      </c>
      <c r="I53" s="376">
        <v>256</v>
      </c>
      <c r="J53" s="376">
        <v>706</v>
      </c>
    </row>
    <row r="54" spans="1:12" ht="12.6" customHeight="1" x14ac:dyDescent="0.25">
      <c r="A54" s="348">
        <v>6</v>
      </c>
      <c r="B54" s="348" t="s">
        <v>923</v>
      </c>
      <c r="C54" s="348">
        <v>6171</v>
      </c>
      <c r="D54" s="75" t="s">
        <v>874</v>
      </c>
      <c r="E54" s="376">
        <v>74</v>
      </c>
      <c r="F54" s="376">
        <v>1403</v>
      </c>
      <c r="G54" s="376">
        <v>76</v>
      </c>
      <c r="H54" s="376">
        <v>76</v>
      </c>
      <c r="I54" s="376">
        <v>55</v>
      </c>
      <c r="J54" s="376">
        <v>76</v>
      </c>
    </row>
    <row r="55" spans="1:12" ht="12.6" customHeight="1" thickBot="1" x14ac:dyDescent="0.3">
      <c r="A55" s="76">
        <v>6</v>
      </c>
      <c r="B55" s="76">
        <v>70</v>
      </c>
      <c r="C55" s="76"/>
      <c r="D55" s="77" t="s">
        <v>964</v>
      </c>
      <c r="E55" s="416">
        <v>0</v>
      </c>
      <c r="F55" s="416">
        <v>0</v>
      </c>
      <c r="G55" s="416">
        <v>0</v>
      </c>
      <c r="H55" s="416">
        <v>84</v>
      </c>
      <c r="I55" s="416"/>
      <c r="J55" s="416">
        <v>84</v>
      </c>
    </row>
    <row r="56" spans="1:12" s="382" customFormat="1" ht="12.6" customHeight="1" thickBot="1" x14ac:dyDescent="0.3">
      <c r="A56" s="385">
        <v>6</v>
      </c>
      <c r="B56" s="386"/>
      <c r="C56" s="48" t="s">
        <v>14</v>
      </c>
      <c r="D56" s="384"/>
      <c r="E56" s="387">
        <f>SUM(E42:E55)</f>
        <v>7830</v>
      </c>
      <c r="F56" s="387">
        <f>SUM(F42:F55)</f>
        <v>57937</v>
      </c>
      <c r="G56" s="387">
        <f>SUM(G42:G55)</f>
        <v>7465</v>
      </c>
      <c r="H56" s="387">
        <f>SUM(H42:H55)</f>
        <v>53134</v>
      </c>
      <c r="I56" s="387">
        <f>SUM(I42:I54)</f>
        <v>43940</v>
      </c>
      <c r="J56" s="387">
        <f>SUM(J42:J54)</f>
        <v>45237</v>
      </c>
    </row>
    <row r="57" spans="1:12" ht="12.6" customHeight="1" x14ac:dyDescent="0.25">
      <c r="A57" s="346">
        <v>7</v>
      </c>
      <c r="B57" s="346">
        <v>30</v>
      </c>
      <c r="C57" s="346">
        <v>3612</v>
      </c>
      <c r="D57" s="347" t="s">
        <v>876</v>
      </c>
      <c r="E57" s="383">
        <v>7670</v>
      </c>
      <c r="F57" s="383">
        <v>4818</v>
      </c>
      <c r="G57" s="383">
        <v>7073</v>
      </c>
      <c r="H57" s="383">
        <v>5973</v>
      </c>
      <c r="I57" s="383">
        <v>3710</v>
      </c>
      <c r="J57" s="383">
        <v>5000</v>
      </c>
    </row>
    <row r="58" spans="1:12" ht="12.6" customHeight="1" x14ac:dyDescent="0.25">
      <c r="A58" s="348">
        <v>7</v>
      </c>
      <c r="B58" s="348">
        <v>30</v>
      </c>
      <c r="C58" s="348">
        <v>3612</v>
      </c>
      <c r="D58" s="349" t="s">
        <v>877</v>
      </c>
      <c r="E58" s="376">
        <v>90</v>
      </c>
      <c r="F58" s="376">
        <v>81</v>
      </c>
      <c r="G58" s="376">
        <v>90</v>
      </c>
      <c r="H58" s="376">
        <v>90</v>
      </c>
      <c r="I58" s="376">
        <v>62</v>
      </c>
      <c r="J58" s="376">
        <v>90</v>
      </c>
      <c r="K58" s="108"/>
      <c r="L58" s="108"/>
    </row>
    <row r="59" spans="1:12" ht="12.6" customHeight="1" x14ac:dyDescent="0.25">
      <c r="A59" s="348">
        <v>7</v>
      </c>
      <c r="B59" s="348">
        <v>30</v>
      </c>
      <c r="C59" s="348">
        <v>3612</v>
      </c>
      <c r="D59" s="349" t="s">
        <v>967</v>
      </c>
      <c r="E59" s="376">
        <v>0</v>
      </c>
      <c r="F59" s="376">
        <v>0</v>
      </c>
      <c r="G59" s="376">
        <v>0</v>
      </c>
      <c r="H59" s="376">
        <v>430</v>
      </c>
      <c r="I59" s="376">
        <v>294</v>
      </c>
      <c r="J59" s="376">
        <v>430</v>
      </c>
    </row>
    <row r="60" spans="1:12" ht="12.6" customHeight="1" x14ac:dyDescent="0.25">
      <c r="A60" s="348">
        <v>7</v>
      </c>
      <c r="B60" s="348">
        <v>30</v>
      </c>
      <c r="C60" s="348">
        <v>3613</v>
      </c>
      <c r="D60" s="349" t="s">
        <v>878</v>
      </c>
      <c r="E60" s="376">
        <v>1200</v>
      </c>
      <c r="F60" s="376">
        <v>686</v>
      </c>
      <c r="G60" s="376">
        <v>1110</v>
      </c>
      <c r="H60" s="376">
        <v>1110</v>
      </c>
      <c r="I60" s="376">
        <v>699</v>
      </c>
      <c r="J60" s="376">
        <v>1000</v>
      </c>
      <c r="K60" s="108"/>
    </row>
    <row r="61" spans="1:12" ht="12.6" customHeight="1" x14ac:dyDescent="0.25">
      <c r="A61" s="348">
        <v>7</v>
      </c>
      <c r="B61" s="348">
        <v>30</v>
      </c>
      <c r="C61" s="348">
        <v>3613</v>
      </c>
      <c r="D61" s="349" t="s">
        <v>879</v>
      </c>
      <c r="E61" s="376">
        <v>2480</v>
      </c>
      <c r="F61" s="376">
        <v>2078</v>
      </c>
      <c r="G61" s="376">
        <v>2307</v>
      </c>
      <c r="H61" s="376">
        <v>2652</v>
      </c>
      <c r="I61" s="376">
        <v>1882</v>
      </c>
      <c r="J61" s="376">
        <v>2150</v>
      </c>
    </row>
    <row r="62" spans="1:12" ht="12.6" customHeight="1" thickBot="1" x14ac:dyDescent="0.3">
      <c r="A62" s="377">
        <v>7</v>
      </c>
      <c r="B62" s="377">
        <v>30</v>
      </c>
      <c r="C62" s="377">
        <v>3639</v>
      </c>
      <c r="D62" s="379" t="s">
        <v>20</v>
      </c>
      <c r="E62" s="378">
        <v>950</v>
      </c>
      <c r="F62" s="378">
        <v>728</v>
      </c>
      <c r="G62" s="378">
        <v>950</v>
      </c>
      <c r="H62" s="378">
        <v>1134</v>
      </c>
      <c r="I62" s="378">
        <v>488</v>
      </c>
      <c r="J62" s="378">
        <v>1000</v>
      </c>
    </row>
    <row r="63" spans="1:12" s="382" customFormat="1" ht="12.6" customHeight="1" thickBot="1" x14ac:dyDescent="0.3">
      <c r="A63" s="385">
        <v>7</v>
      </c>
      <c r="B63" s="386"/>
      <c r="C63" s="48" t="s">
        <v>21</v>
      </c>
      <c r="D63" s="384"/>
      <c r="E63" s="387">
        <f t="shared" ref="E63" si="8">SUM(E57:E62)</f>
        <v>12390</v>
      </c>
      <c r="F63" s="387">
        <f>SUM(F57:F62)</f>
        <v>8391</v>
      </c>
      <c r="G63" s="387">
        <f>SUM(G57:G62)</f>
        <v>11530</v>
      </c>
      <c r="H63" s="387">
        <f>SUM(H57:H62)</f>
        <v>11389</v>
      </c>
      <c r="I63" s="387">
        <f>SUM(I57:I62)</f>
        <v>7135</v>
      </c>
      <c r="J63" s="387">
        <f>SUM(J57:J62)</f>
        <v>9670</v>
      </c>
    </row>
    <row r="64" spans="1:12" ht="12.6" customHeight="1" x14ac:dyDescent="0.25">
      <c r="A64" s="346">
        <v>8</v>
      </c>
      <c r="B64" s="346">
        <v>30</v>
      </c>
      <c r="C64" s="346">
        <v>2212</v>
      </c>
      <c r="D64" s="347" t="s">
        <v>249</v>
      </c>
      <c r="E64" s="383">
        <v>749</v>
      </c>
      <c r="F64" s="383">
        <v>1257</v>
      </c>
      <c r="G64" s="383">
        <v>739</v>
      </c>
      <c r="H64" s="383">
        <v>1575</v>
      </c>
      <c r="I64" s="383">
        <v>590</v>
      </c>
      <c r="J64" s="383">
        <v>1300</v>
      </c>
    </row>
    <row r="65" spans="1:10" ht="12.6" customHeight="1" x14ac:dyDescent="0.25">
      <c r="A65" s="348">
        <v>8</v>
      </c>
      <c r="B65" s="348">
        <v>30</v>
      </c>
      <c r="C65" s="348">
        <v>2212</v>
      </c>
      <c r="D65" s="349" t="s">
        <v>924</v>
      </c>
      <c r="E65" s="376">
        <v>10956</v>
      </c>
      <c r="F65" s="376">
        <v>9283</v>
      </c>
      <c r="G65" s="376">
        <v>10454</v>
      </c>
      <c r="H65" s="376">
        <v>11254</v>
      </c>
      <c r="I65" s="376">
        <v>10109</v>
      </c>
      <c r="J65" s="376">
        <v>11254</v>
      </c>
    </row>
    <row r="66" spans="1:10" ht="12.6" customHeight="1" x14ac:dyDescent="0.25">
      <c r="A66" s="348">
        <v>8</v>
      </c>
      <c r="B66" s="348">
        <v>30</v>
      </c>
      <c r="C66" s="348">
        <v>2219</v>
      </c>
      <c r="D66" s="349" t="s">
        <v>925</v>
      </c>
      <c r="E66" s="376">
        <v>380</v>
      </c>
      <c r="F66" s="376">
        <v>1063</v>
      </c>
      <c r="G66" s="376">
        <v>290</v>
      </c>
      <c r="H66" s="376">
        <v>867</v>
      </c>
      <c r="I66" s="376">
        <v>620</v>
      </c>
      <c r="J66" s="376">
        <v>867</v>
      </c>
    </row>
    <row r="67" spans="1:10" ht="12.6" customHeight="1" x14ac:dyDescent="0.25">
      <c r="A67" s="348">
        <v>8</v>
      </c>
      <c r="B67" s="348">
        <v>30</v>
      </c>
      <c r="C67" s="348">
        <v>2219</v>
      </c>
      <c r="D67" s="349" t="s">
        <v>926</v>
      </c>
      <c r="E67" s="376">
        <v>7222</v>
      </c>
      <c r="F67" s="376">
        <v>4966</v>
      </c>
      <c r="G67" s="376">
        <v>6729</v>
      </c>
      <c r="H67" s="376">
        <v>7759</v>
      </c>
      <c r="I67" s="376">
        <v>6848</v>
      </c>
      <c r="J67" s="376">
        <v>7759</v>
      </c>
    </row>
    <row r="68" spans="1:10" ht="12.6" customHeight="1" thickBot="1" x14ac:dyDescent="0.3">
      <c r="A68" s="377">
        <v>8</v>
      </c>
      <c r="B68" s="377">
        <v>30</v>
      </c>
      <c r="C68" s="377">
        <v>2219</v>
      </c>
      <c r="D68" s="379" t="s">
        <v>251</v>
      </c>
      <c r="E68" s="378">
        <v>1328</v>
      </c>
      <c r="F68" s="378">
        <v>1423</v>
      </c>
      <c r="G68" s="378">
        <v>1423</v>
      </c>
      <c r="H68" s="378">
        <v>1393</v>
      </c>
      <c r="I68" s="378">
        <v>1071</v>
      </c>
      <c r="J68" s="378">
        <v>1393</v>
      </c>
    </row>
    <row r="69" spans="1:10" s="382" customFormat="1" ht="12.6" customHeight="1" thickBot="1" x14ac:dyDescent="0.3">
      <c r="A69" s="385">
        <v>8</v>
      </c>
      <c r="B69" s="386"/>
      <c r="C69" s="48" t="s">
        <v>22</v>
      </c>
      <c r="D69" s="384"/>
      <c r="E69" s="387">
        <f t="shared" ref="E69" si="9">SUM(E64:E68)</f>
        <v>20635</v>
      </c>
      <c r="F69" s="387">
        <f t="shared" ref="F69:J69" si="10">SUM(F64:F68)</f>
        <v>17992</v>
      </c>
      <c r="G69" s="387">
        <f t="shared" si="10"/>
        <v>19635</v>
      </c>
      <c r="H69" s="387">
        <f t="shared" si="10"/>
        <v>22848</v>
      </c>
      <c r="I69" s="387">
        <f t="shared" si="10"/>
        <v>19238</v>
      </c>
      <c r="J69" s="387">
        <f t="shared" si="10"/>
        <v>22573</v>
      </c>
    </row>
    <row r="70" spans="1:10" ht="12.6" customHeight="1" x14ac:dyDescent="0.25">
      <c r="A70" s="346">
        <v>9</v>
      </c>
      <c r="B70" s="346">
        <v>30</v>
      </c>
      <c r="C70" s="346">
        <v>2223</v>
      </c>
      <c r="D70" s="347" t="s">
        <v>259</v>
      </c>
      <c r="E70" s="383">
        <v>95</v>
      </c>
      <c r="F70" s="383">
        <v>100</v>
      </c>
      <c r="G70" s="383">
        <v>95</v>
      </c>
      <c r="H70" s="383">
        <v>95</v>
      </c>
      <c r="I70" s="383">
        <v>94</v>
      </c>
      <c r="J70" s="383">
        <v>94</v>
      </c>
    </row>
    <row r="71" spans="1:10" ht="12.6" customHeight="1" thickBot="1" x14ac:dyDescent="0.3">
      <c r="A71" s="377">
        <v>9</v>
      </c>
      <c r="B71" s="377">
        <v>30</v>
      </c>
      <c r="C71" s="377">
        <v>2292</v>
      </c>
      <c r="D71" s="379" t="s">
        <v>927</v>
      </c>
      <c r="E71" s="378">
        <v>16785</v>
      </c>
      <c r="F71" s="378">
        <v>15523</v>
      </c>
      <c r="G71" s="378">
        <v>16585</v>
      </c>
      <c r="H71" s="378">
        <v>16465</v>
      </c>
      <c r="I71" s="378">
        <v>15700</v>
      </c>
      <c r="J71" s="378">
        <v>16465</v>
      </c>
    </row>
    <row r="72" spans="1:10" s="382" customFormat="1" ht="12.6" customHeight="1" thickBot="1" x14ac:dyDescent="0.3">
      <c r="A72" s="385">
        <v>9</v>
      </c>
      <c r="B72" s="386"/>
      <c r="C72" s="48" t="s">
        <v>23</v>
      </c>
      <c r="D72" s="384"/>
      <c r="E72" s="387">
        <f t="shared" ref="E72" si="11">SUM(E70:E71)</f>
        <v>16880</v>
      </c>
      <c r="F72" s="387">
        <f t="shared" ref="F72:J72" si="12">SUM(F70:F71)</f>
        <v>15623</v>
      </c>
      <c r="G72" s="387">
        <f t="shared" si="12"/>
        <v>16680</v>
      </c>
      <c r="H72" s="387">
        <f t="shared" si="12"/>
        <v>16560</v>
      </c>
      <c r="I72" s="387">
        <f t="shared" si="12"/>
        <v>15794</v>
      </c>
      <c r="J72" s="387">
        <f t="shared" si="12"/>
        <v>16559</v>
      </c>
    </row>
    <row r="73" spans="1:10" ht="12.6" customHeight="1" x14ac:dyDescent="0.25">
      <c r="A73" s="346">
        <v>10</v>
      </c>
      <c r="B73" s="346">
        <v>60</v>
      </c>
      <c r="C73" s="346">
        <v>2141</v>
      </c>
      <c r="D73" s="347" t="s">
        <v>928</v>
      </c>
      <c r="E73" s="383">
        <v>153</v>
      </c>
      <c r="F73" s="383">
        <v>79</v>
      </c>
      <c r="G73" s="383">
        <v>150</v>
      </c>
      <c r="H73" s="383">
        <v>150</v>
      </c>
      <c r="I73" s="383">
        <v>48</v>
      </c>
      <c r="J73" s="383">
        <v>60</v>
      </c>
    </row>
    <row r="74" spans="1:10" ht="12.6" customHeight="1" x14ac:dyDescent="0.25">
      <c r="A74" s="348">
        <v>10</v>
      </c>
      <c r="B74" s="348">
        <v>80</v>
      </c>
      <c r="C74" s="348">
        <v>2169</v>
      </c>
      <c r="D74" s="349" t="s">
        <v>270</v>
      </c>
      <c r="E74" s="376">
        <v>200</v>
      </c>
      <c r="F74" s="376">
        <v>19</v>
      </c>
      <c r="G74" s="376">
        <v>200</v>
      </c>
      <c r="H74" s="376">
        <v>200</v>
      </c>
      <c r="I74" s="376">
        <v>0</v>
      </c>
      <c r="J74" s="376">
        <v>0</v>
      </c>
    </row>
    <row r="75" spans="1:10" ht="12.6" customHeight="1" x14ac:dyDescent="0.25">
      <c r="A75" s="348">
        <v>10</v>
      </c>
      <c r="B75" s="348">
        <v>92</v>
      </c>
      <c r="C75" s="348">
        <v>3349</v>
      </c>
      <c r="D75" s="349" t="s">
        <v>910</v>
      </c>
      <c r="E75" s="376">
        <v>52</v>
      </c>
      <c r="F75" s="376">
        <v>66</v>
      </c>
      <c r="G75" s="376">
        <v>101</v>
      </c>
      <c r="H75" s="376">
        <v>122</v>
      </c>
      <c r="I75" s="376">
        <v>74</v>
      </c>
      <c r="J75" s="376">
        <v>122</v>
      </c>
    </row>
    <row r="76" spans="1:10" ht="12.6" customHeight="1" x14ac:dyDescent="0.25">
      <c r="A76" s="348">
        <v>10</v>
      </c>
      <c r="B76" s="348">
        <v>30</v>
      </c>
      <c r="C76" s="348">
        <v>3631</v>
      </c>
      <c r="D76" s="349" t="s">
        <v>272</v>
      </c>
      <c r="E76" s="376">
        <v>9071</v>
      </c>
      <c r="F76" s="376">
        <v>9154</v>
      </c>
      <c r="G76" s="376">
        <v>8921</v>
      </c>
      <c r="H76" s="376">
        <v>8953</v>
      </c>
      <c r="I76" s="376">
        <v>8950</v>
      </c>
      <c r="J76" s="376">
        <v>8950</v>
      </c>
    </row>
    <row r="77" spans="1:10" ht="12.6" customHeight="1" x14ac:dyDescent="0.25">
      <c r="A77" s="348">
        <v>10</v>
      </c>
      <c r="B77" s="348">
        <v>30</v>
      </c>
      <c r="C77" s="348">
        <v>3632</v>
      </c>
      <c r="D77" s="349" t="s">
        <v>25</v>
      </c>
      <c r="E77" s="376">
        <v>3144</v>
      </c>
      <c r="F77" s="376">
        <v>2359</v>
      </c>
      <c r="G77" s="376">
        <v>2919</v>
      </c>
      <c r="H77" s="376">
        <v>3448</v>
      </c>
      <c r="I77" s="376">
        <v>2492</v>
      </c>
      <c r="J77" s="376">
        <v>3448</v>
      </c>
    </row>
    <row r="78" spans="1:10" ht="12.6" customHeight="1" x14ac:dyDescent="0.25">
      <c r="A78" s="348">
        <v>10</v>
      </c>
      <c r="B78" s="348">
        <v>11</v>
      </c>
      <c r="C78" s="348">
        <v>3635</v>
      </c>
      <c r="D78" s="349" t="s">
        <v>929</v>
      </c>
      <c r="E78" s="376">
        <v>626</v>
      </c>
      <c r="F78" s="376">
        <v>576</v>
      </c>
      <c r="G78" s="376">
        <v>470</v>
      </c>
      <c r="H78" s="376">
        <v>1290</v>
      </c>
      <c r="I78" s="376">
        <v>146</v>
      </c>
      <c r="J78" s="376">
        <v>1200</v>
      </c>
    </row>
    <row r="79" spans="1:10" s="389" customFormat="1" ht="12.6" customHeight="1" x14ac:dyDescent="0.25">
      <c r="A79" s="348">
        <v>10</v>
      </c>
      <c r="B79" s="348">
        <v>11</v>
      </c>
      <c r="C79" s="348">
        <v>3636</v>
      </c>
      <c r="D79" s="150" t="s">
        <v>508</v>
      </c>
      <c r="E79" s="376">
        <v>825</v>
      </c>
      <c r="F79" s="376">
        <v>508</v>
      </c>
      <c r="G79" s="376">
        <v>825</v>
      </c>
      <c r="H79" s="376">
        <v>1330</v>
      </c>
      <c r="I79" s="376">
        <v>152</v>
      </c>
      <c r="J79" s="376">
        <v>1300</v>
      </c>
    </row>
    <row r="80" spans="1:10" s="389" customFormat="1" ht="12.6" customHeight="1" x14ac:dyDescent="0.25">
      <c r="A80" s="348">
        <v>10</v>
      </c>
      <c r="B80" s="348">
        <v>92</v>
      </c>
      <c r="C80" s="348">
        <v>3636</v>
      </c>
      <c r="D80" s="349" t="s">
        <v>930</v>
      </c>
      <c r="E80" s="376">
        <v>758</v>
      </c>
      <c r="F80" s="376">
        <v>317</v>
      </c>
      <c r="G80" s="376">
        <v>555</v>
      </c>
      <c r="H80" s="376">
        <v>555</v>
      </c>
      <c r="I80" s="376">
        <v>148</v>
      </c>
      <c r="J80" s="376">
        <v>200</v>
      </c>
    </row>
    <row r="81" spans="1:10" s="389" customFormat="1" ht="12.6" customHeight="1" x14ac:dyDescent="0.25">
      <c r="A81" s="348">
        <v>10</v>
      </c>
      <c r="B81" s="348">
        <v>10</v>
      </c>
      <c r="C81" s="348">
        <v>3639</v>
      </c>
      <c r="D81" s="349" t="s">
        <v>931</v>
      </c>
      <c r="E81" s="376">
        <v>350</v>
      </c>
      <c r="F81" s="376">
        <v>85</v>
      </c>
      <c r="G81" s="376">
        <v>350</v>
      </c>
      <c r="H81" s="376">
        <v>410</v>
      </c>
      <c r="I81" s="376">
        <v>23</v>
      </c>
      <c r="J81" s="376">
        <v>50</v>
      </c>
    </row>
    <row r="82" spans="1:10" ht="12.6" customHeight="1" x14ac:dyDescent="0.25">
      <c r="A82" s="348">
        <v>10</v>
      </c>
      <c r="B82" s="348">
        <v>30</v>
      </c>
      <c r="C82" s="348">
        <v>3699</v>
      </c>
      <c r="D82" s="349" t="s">
        <v>506</v>
      </c>
      <c r="E82" s="376">
        <v>1644</v>
      </c>
      <c r="F82" s="376">
        <v>1439</v>
      </c>
      <c r="G82" s="376">
        <v>1644</v>
      </c>
      <c r="H82" s="376">
        <v>2104</v>
      </c>
      <c r="I82" s="376">
        <v>1238</v>
      </c>
      <c r="J82" s="376">
        <v>2000</v>
      </c>
    </row>
    <row r="83" spans="1:10" ht="12.6" customHeight="1" thickBot="1" x14ac:dyDescent="0.3">
      <c r="A83" s="377">
        <v>10</v>
      </c>
      <c r="B83" s="377">
        <v>30</v>
      </c>
      <c r="C83" s="377">
        <v>3745</v>
      </c>
      <c r="D83" s="379" t="s">
        <v>307</v>
      </c>
      <c r="E83" s="378">
        <v>12352</v>
      </c>
      <c r="F83" s="378">
        <v>11898</v>
      </c>
      <c r="G83" s="378">
        <v>11830</v>
      </c>
      <c r="H83" s="378">
        <v>12489</v>
      </c>
      <c r="I83" s="378">
        <v>9329</v>
      </c>
      <c r="J83" s="378">
        <v>12000</v>
      </c>
    </row>
    <row r="84" spans="1:10" s="382" customFormat="1" ht="12.6" customHeight="1" thickBot="1" x14ac:dyDescent="0.3">
      <c r="A84" s="385">
        <v>10</v>
      </c>
      <c r="B84" s="386"/>
      <c r="C84" s="48" t="s">
        <v>26</v>
      </c>
      <c r="D84" s="384"/>
      <c r="E84" s="387">
        <f t="shared" ref="E84" si="13">SUM(E73:E83)</f>
        <v>29175</v>
      </c>
      <c r="F84" s="387">
        <f>SUM(F73:F83)</f>
        <v>26500</v>
      </c>
      <c r="G84" s="387">
        <f>SUM(G73:G83)</f>
        <v>27965</v>
      </c>
      <c r="H84" s="387">
        <f>SUM(H73:H83)</f>
        <v>31051</v>
      </c>
      <c r="I84" s="387">
        <f>SUM(I73:I83)</f>
        <v>22600</v>
      </c>
      <c r="J84" s="387">
        <f>SUM(J73:J83)</f>
        <v>29330</v>
      </c>
    </row>
    <row r="85" spans="1:10" ht="12.6" customHeight="1" x14ac:dyDescent="0.25">
      <c r="A85" s="348">
        <v>11</v>
      </c>
      <c r="B85" s="348">
        <v>30</v>
      </c>
      <c r="C85" s="348">
        <v>3722</v>
      </c>
      <c r="D85" s="349" t="s">
        <v>319</v>
      </c>
      <c r="E85" s="376">
        <v>13780</v>
      </c>
      <c r="F85" s="376">
        <v>12133</v>
      </c>
      <c r="G85" s="376">
        <v>13935</v>
      </c>
      <c r="H85" s="376">
        <v>13935</v>
      </c>
      <c r="I85" s="376">
        <v>11284</v>
      </c>
      <c r="J85" s="376">
        <v>13935</v>
      </c>
    </row>
    <row r="86" spans="1:10" ht="12.6" customHeight="1" x14ac:dyDescent="0.25">
      <c r="A86" s="348">
        <v>11</v>
      </c>
      <c r="B86" s="348">
        <v>30</v>
      </c>
      <c r="C86" s="348">
        <v>3724</v>
      </c>
      <c r="D86" s="349" t="s">
        <v>322</v>
      </c>
      <c r="E86" s="376">
        <v>58</v>
      </c>
      <c r="F86" s="376">
        <v>58</v>
      </c>
      <c r="G86" s="376">
        <v>58</v>
      </c>
      <c r="H86" s="376">
        <v>58</v>
      </c>
      <c r="I86" s="376">
        <v>41</v>
      </c>
      <c r="J86" s="376">
        <v>58</v>
      </c>
    </row>
    <row r="87" spans="1:10" ht="12.6" customHeight="1" x14ac:dyDescent="0.25">
      <c r="A87" s="348">
        <v>11</v>
      </c>
      <c r="B87" s="348">
        <v>30</v>
      </c>
      <c r="C87" s="348">
        <v>3725</v>
      </c>
      <c r="D87" s="349" t="s">
        <v>884</v>
      </c>
      <c r="E87" s="376">
        <v>10195</v>
      </c>
      <c r="F87" s="376">
        <v>9868</v>
      </c>
      <c r="G87" s="376">
        <v>11655</v>
      </c>
      <c r="H87" s="376">
        <v>11655</v>
      </c>
      <c r="I87" s="376">
        <v>9153</v>
      </c>
      <c r="J87" s="376">
        <v>11655</v>
      </c>
    </row>
    <row r="88" spans="1:10" ht="12.6" customHeight="1" x14ac:dyDescent="0.25">
      <c r="A88" s="348">
        <v>11</v>
      </c>
      <c r="B88" s="348">
        <v>30</v>
      </c>
      <c r="C88" s="348">
        <v>3727</v>
      </c>
      <c r="D88" s="349" t="s">
        <v>332</v>
      </c>
      <c r="E88" s="376">
        <v>332</v>
      </c>
      <c r="F88" s="376">
        <v>54</v>
      </c>
      <c r="G88" s="376">
        <v>332</v>
      </c>
      <c r="H88" s="376">
        <v>332</v>
      </c>
      <c r="I88" s="376">
        <v>54</v>
      </c>
      <c r="J88" s="376">
        <v>54</v>
      </c>
    </row>
    <row r="89" spans="1:10" ht="12.6" customHeight="1" thickBot="1" x14ac:dyDescent="0.3">
      <c r="A89" s="377">
        <v>11</v>
      </c>
      <c r="B89" s="377">
        <v>30</v>
      </c>
      <c r="C89" s="377">
        <v>3729</v>
      </c>
      <c r="D89" s="379" t="s">
        <v>932</v>
      </c>
      <c r="E89" s="378">
        <v>110</v>
      </c>
      <c r="F89" s="378">
        <v>106</v>
      </c>
      <c r="G89" s="378">
        <v>110</v>
      </c>
      <c r="H89" s="378">
        <v>110</v>
      </c>
      <c r="I89" s="378">
        <v>88</v>
      </c>
      <c r="J89" s="378">
        <v>110</v>
      </c>
    </row>
    <row r="90" spans="1:10" s="382" customFormat="1" ht="12.6" customHeight="1" thickBot="1" x14ac:dyDescent="0.3">
      <c r="A90" s="385">
        <v>11</v>
      </c>
      <c r="B90" s="386"/>
      <c r="C90" s="48" t="s">
        <v>30</v>
      </c>
      <c r="D90" s="384"/>
      <c r="E90" s="387">
        <f t="shared" ref="E90" si="14">SUM(E85:E89)</f>
        <v>24475</v>
      </c>
      <c r="F90" s="387">
        <f>SUM(F85:F89)</f>
        <v>22219</v>
      </c>
      <c r="G90" s="387">
        <f>SUM(G85:G89)</f>
        <v>26090</v>
      </c>
      <c r="H90" s="387">
        <f>SUM(H85:H89)</f>
        <v>26090</v>
      </c>
      <c r="I90" s="387">
        <f>SUM(I85:I89)</f>
        <v>20620</v>
      </c>
      <c r="J90" s="387">
        <f>SUM(J85:J89)</f>
        <v>25812</v>
      </c>
    </row>
    <row r="91" spans="1:10" ht="12.6" customHeight="1" x14ac:dyDescent="0.25">
      <c r="A91" s="346">
        <v>12</v>
      </c>
      <c r="B91" s="346">
        <v>50</v>
      </c>
      <c r="C91" s="346">
        <v>5213</v>
      </c>
      <c r="D91" s="347" t="s">
        <v>342</v>
      </c>
      <c r="E91" s="390"/>
      <c r="F91" s="383">
        <v>119</v>
      </c>
      <c r="G91" s="383">
        <v>0</v>
      </c>
      <c r="H91" s="383">
        <v>400</v>
      </c>
      <c r="I91" s="383">
        <v>0</v>
      </c>
      <c r="J91" s="383">
        <v>400</v>
      </c>
    </row>
    <row r="92" spans="1:10" ht="12.6" customHeight="1" x14ac:dyDescent="0.25">
      <c r="A92" s="346">
        <v>12</v>
      </c>
      <c r="B92" s="346">
        <v>50</v>
      </c>
      <c r="C92" s="346">
        <v>5273</v>
      </c>
      <c r="D92" s="347" t="s">
        <v>493</v>
      </c>
      <c r="E92" s="383">
        <v>20</v>
      </c>
      <c r="F92" s="383">
        <v>10</v>
      </c>
      <c r="G92" s="383">
        <v>20</v>
      </c>
      <c r="H92" s="383">
        <v>20</v>
      </c>
      <c r="I92" s="383">
        <v>11</v>
      </c>
      <c r="J92" s="383">
        <v>20</v>
      </c>
    </row>
    <row r="93" spans="1:10" ht="12.6" customHeight="1" x14ac:dyDescent="0.25">
      <c r="A93" s="346">
        <v>12</v>
      </c>
      <c r="B93" s="346">
        <v>50</v>
      </c>
      <c r="C93" s="346">
        <v>5299</v>
      </c>
      <c r="D93" s="347" t="s">
        <v>968</v>
      </c>
      <c r="E93" s="383">
        <v>0</v>
      </c>
      <c r="F93" s="383">
        <v>0</v>
      </c>
      <c r="G93" s="383">
        <v>0</v>
      </c>
      <c r="H93" s="383">
        <v>1080</v>
      </c>
      <c r="I93" s="383">
        <v>1080</v>
      </c>
      <c r="J93" s="383">
        <v>1080</v>
      </c>
    </row>
    <row r="94" spans="1:10" ht="12.6" customHeight="1" x14ac:dyDescent="0.25">
      <c r="A94" s="348">
        <v>12</v>
      </c>
      <c r="B94" s="348">
        <v>50</v>
      </c>
      <c r="C94" s="348">
        <v>5512</v>
      </c>
      <c r="D94" s="349" t="s">
        <v>933</v>
      </c>
      <c r="E94" s="376">
        <v>1140</v>
      </c>
      <c r="F94" s="376">
        <v>958</v>
      </c>
      <c r="G94" s="376">
        <v>1140</v>
      </c>
      <c r="H94" s="376">
        <v>1073</v>
      </c>
      <c r="I94" s="376">
        <v>642</v>
      </c>
      <c r="J94" s="376">
        <v>1073</v>
      </c>
    </row>
    <row r="95" spans="1:10" ht="12.6" customHeight="1" x14ac:dyDescent="0.25">
      <c r="A95" s="348">
        <v>12</v>
      </c>
      <c r="B95" s="348">
        <v>50</v>
      </c>
      <c r="C95" s="348">
        <v>5512</v>
      </c>
      <c r="D95" s="349" t="s">
        <v>934</v>
      </c>
      <c r="E95" s="376">
        <v>0</v>
      </c>
      <c r="F95" s="376">
        <v>150</v>
      </c>
      <c r="G95" s="376">
        <v>0</v>
      </c>
      <c r="H95" s="376">
        <v>150</v>
      </c>
      <c r="I95" s="376">
        <v>109</v>
      </c>
      <c r="J95" s="376">
        <v>150</v>
      </c>
    </row>
    <row r="96" spans="1:10" ht="12.6" customHeight="1" x14ac:dyDescent="0.25">
      <c r="A96" s="348">
        <v>12</v>
      </c>
      <c r="B96" s="348">
        <v>50</v>
      </c>
      <c r="C96" s="348">
        <v>5512</v>
      </c>
      <c r="D96" s="349" t="s">
        <v>935</v>
      </c>
      <c r="E96" s="376"/>
      <c r="F96" s="376">
        <v>120</v>
      </c>
      <c r="G96" s="376">
        <v>0</v>
      </c>
      <c r="H96" s="376"/>
      <c r="I96" s="376"/>
      <c r="J96" s="376">
        <v>0</v>
      </c>
    </row>
    <row r="97" spans="1:10" ht="12.6" customHeight="1" thickBot="1" x14ac:dyDescent="0.3">
      <c r="A97" s="348">
        <v>12</v>
      </c>
      <c r="B97" s="348">
        <v>30</v>
      </c>
      <c r="C97" s="348">
        <v>6171</v>
      </c>
      <c r="D97" s="349" t="s">
        <v>936</v>
      </c>
      <c r="E97" s="376"/>
      <c r="F97" s="376">
        <v>648</v>
      </c>
      <c r="G97" s="376">
        <v>0</v>
      </c>
      <c r="H97" s="376">
        <v>280</v>
      </c>
      <c r="I97" s="376">
        <v>210</v>
      </c>
      <c r="J97" s="376">
        <v>280</v>
      </c>
    </row>
    <row r="98" spans="1:10" s="382" customFormat="1" ht="12.6" customHeight="1" thickBot="1" x14ac:dyDescent="0.3">
      <c r="A98" s="385">
        <v>12</v>
      </c>
      <c r="B98" s="386"/>
      <c r="C98" s="48" t="s">
        <v>32</v>
      </c>
      <c r="D98" s="384"/>
      <c r="E98" s="387">
        <f t="shared" ref="E98:J98" si="15">SUM(E91:E97)</f>
        <v>1160</v>
      </c>
      <c r="F98" s="387">
        <f t="shared" si="15"/>
        <v>2005</v>
      </c>
      <c r="G98" s="387">
        <f t="shared" si="15"/>
        <v>1160</v>
      </c>
      <c r="H98" s="387">
        <f t="shared" si="15"/>
        <v>3003</v>
      </c>
      <c r="I98" s="387">
        <f t="shared" si="15"/>
        <v>2052</v>
      </c>
      <c r="J98" s="387">
        <f t="shared" si="15"/>
        <v>3003</v>
      </c>
    </row>
    <row r="99" spans="1:10" ht="12.6" customHeight="1" x14ac:dyDescent="0.25">
      <c r="A99" s="346">
        <v>13</v>
      </c>
      <c r="B99" s="346">
        <v>40</v>
      </c>
      <c r="C99" s="346">
        <v>5311</v>
      </c>
      <c r="D99" s="347" t="s">
        <v>494</v>
      </c>
      <c r="E99" s="383">
        <v>19585</v>
      </c>
      <c r="F99" s="383">
        <v>18283</v>
      </c>
      <c r="G99" s="383">
        <v>20335</v>
      </c>
      <c r="H99" s="383">
        <v>20419</v>
      </c>
      <c r="I99" s="383">
        <v>14181</v>
      </c>
      <c r="J99" s="383">
        <v>20400</v>
      </c>
    </row>
    <row r="100" spans="1:10" ht="12.6" customHeight="1" thickBot="1" x14ac:dyDescent="0.3">
      <c r="A100" s="377">
        <v>13</v>
      </c>
      <c r="B100" s="377">
        <v>40</v>
      </c>
      <c r="C100" s="377">
        <v>5311</v>
      </c>
      <c r="D100" s="379" t="s">
        <v>937</v>
      </c>
      <c r="E100" s="378">
        <v>0</v>
      </c>
      <c r="F100" s="378">
        <v>994</v>
      </c>
      <c r="G100" s="378">
        <v>0</v>
      </c>
      <c r="H100" s="378">
        <v>492</v>
      </c>
      <c r="I100" s="378">
        <v>11</v>
      </c>
      <c r="J100" s="378">
        <v>492</v>
      </c>
    </row>
    <row r="101" spans="1:10" s="382" customFormat="1" ht="12.6" customHeight="1" thickBot="1" x14ac:dyDescent="0.3">
      <c r="A101" s="385">
        <v>13</v>
      </c>
      <c r="B101" s="386"/>
      <c r="C101" s="48" t="s">
        <v>36</v>
      </c>
      <c r="D101" s="384"/>
      <c r="E101" s="387">
        <f t="shared" ref="E101" si="16">SUM(E99:E100)</f>
        <v>19585</v>
      </c>
      <c r="F101" s="387">
        <f>SUM(F99:F100)</f>
        <v>19277</v>
      </c>
      <c r="G101" s="387">
        <f>SUM(G99:G100)</f>
        <v>20335</v>
      </c>
      <c r="H101" s="387">
        <f>SUM(H99:H100)</f>
        <v>20911</v>
      </c>
      <c r="I101" s="387">
        <f>SUM(I99:I100)</f>
        <v>14192</v>
      </c>
      <c r="J101" s="387">
        <f>SUM(J99:J100)</f>
        <v>20892</v>
      </c>
    </row>
    <row r="102" spans="1:10" ht="12.6" customHeight="1" x14ac:dyDescent="0.25">
      <c r="A102" s="346">
        <v>14</v>
      </c>
      <c r="B102" s="391" t="s">
        <v>888</v>
      </c>
      <c r="C102" s="346"/>
      <c r="D102" s="347" t="s">
        <v>387</v>
      </c>
      <c r="E102" s="383">
        <v>955</v>
      </c>
      <c r="F102" s="170">
        <v>659</v>
      </c>
      <c r="G102" s="170">
        <v>955</v>
      </c>
      <c r="H102" s="383">
        <v>1383</v>
      </c>
      <c r="I102" s="383">
        <v>349</v>
      </c>
      <c r="J102" s="383">
        <v>1383</v>
      </c>
    </row>
    <row r="103" spans="1:10" ht="12.6" customHeight="1" x14ac:dyDescent="0.25">
      <c r="A103" s="348">
        <v>14</v>
      </c>
      <c r="B103" s="388" t="s">
        <v>938</v>
      </c>
      <c r="C103" s="348"/>
      <c r="D103" s="349" t="s">
        <v>389</v>
      </c>
      <c r="E103" s="376">
        <v>145</v>
      </c>
      <c r="F103" s="170">
        <v>220</v>
      </c>
      <c r="G103" s="170">
        <v>145</v>
      </c>
      <c r="H103" s="376">
        <v>405</v>
      </c>
      <c r="I103" s="376">
        <v>55</v>
      </c>
      <c r="J103" s="376">
        <v>405</v>
      </c>
    </row>
    <row r="104" spans="1:10" ht="12.6" customHeight="1" x14ac:dyDescent="0.25">
      <c r="A104" s="348">
        <v>14</v>
      </c>
      <c r="B104" s="388" t="s">
        <v>939</v>
      </c>
      <c r="C104" s="348"/>
      <c r="D104" s="349" t="s">
        <v>391</v>
      </c>
      <c r="E104" s="376">
        <v>130</v>
      </c>
      <c r="F104" s="170">
        <v>83</v>
      </c>
      <c r="G104" s="170">
        <v>130</v>
      </c>
      <c r="H104" s="376">
        <v>616</v>
      </c>
      <c r="I104" s="376">
        <v>113</v>
      </c>
      <c r="J104" s="376">
        <v>616</v>
      </c>
    </row>
    <row r="105" spans="1:10" ht="12.6" customHeight="1" x14ac:dyDescent="0.25">
      <c r="A105" s="348">
        <v>14</v>
      </c>
      <c r="B105" s="388" t="s">
        <v>940</v>
      </c>
      <c r="C105" s="348"/>
      <c r="D105" s="349" t="s">
        <v>393</v>
      </c>
      <c r="E105" s="376">
        <v>260</v>
      </c>
      <c r="F105" s="146">
        <v>112</v>
      </c>
      <c r="G105" s="146">
        <v>260</v>
      </c>
      <c r="H105" s="376">
        <v>596</v>
      </c>
      <c r="I105" s="376">
        <v>26</v>
      </c>
      <c r="J105" s="376">
        <v>596</v>
      </c>
    </row>
    <row r="106" spans="1:10" ht="12.6" customHeight="1" x14ac:dyDescent="0.25">
      <c r="A106" s="348">
        <v>14</v>
      </c>
      <c r="B106" s="388" t="s">
        <v>941</v>
      </c>
      <c r="C106" s="348"/>
      <c r="D106" s="349" t="s">
        <v>395</v>
      </c>
      <c r="E106" s="376">
        <v>130</v>
      </c>
      <c r="F106" s="146">
        <v>19</v>
      </c>
      <c r="G106" s="146">
        <v>130</v>
      </c>
      <c r="H106" s="376">
        <v>394</v>
      </c>
      <c r="I106" s="376">
        <v>15</v>
      </c>
      <c r="J106" s="376">
        <v>394</v>
      </c>
    </row>
    <row r="107" spans="1:10" ht="12.6" customHeight="1" x14ac:dyDescent="0.25">
      <c r="A107" s="348">
        <v>14</v>
      </c>
      <c r="B107" s="388" t="s">
        <v>942</v>
      </c>
      <c r="C107" s="348"/>
      <c r="D107" s="349" t="s">
        <v>397</v>
      </c>
      <c r="E107" s="376">
        <v>140</v>
      </c>
      <c r="F107" s="146">
        <v>49</v>
      </c>
      <c r="G107" s="146">
        <v>140</v>
      </c>
      <c r="H107" s="376">
        <v>625</v>
      </c>
      <c r="I107" s="376">
        <v>23</v>
      </c>
      <c r="J107" s="376">
        <v>625</v>
      </c>
    </row>
    <row r="108" spans="1:10" ht="12.6" customHeight="1" x14ac:dyDescent="0.25">
      <c r="A108" s="348">
        <v>14</v>
      </c>
      <c r="B108" s="388" t="s">
        <v>943</v>
      </c>
      <c r="C108" s="348"/>
      <c r="D108" s="349" t="s">
        <v>399</v>
      </c>
      <c r="E108" s="376">
        <v>390</v>
      </c>
      <c r="F108" s="146">
        <v>96</v>
      </c>
      <c r="G108" s="146">
        <v>390</v>
      </c>
      <c r="H108" s="376">
        <v>819</v>
      </c>
      <c r="I108" s="376">
        <v>117</v>
      </c>
      <c r="J108" s="376">
        <v>819</v>
      </c>
    </row>
    <row r="109" spans="1:10" ht="12.6" customHeight="1" thickBot="1" x14ac:dyDescent="0.3">
      <c r="A109" s="377">
        <v>14</v>
      </c>
      <c r="B109" s="392" t="s">
        <v>944</v>
      </c>
      <c r="C109" s="377"/>
      <c r="D109" s="379" t="s">
        <v>401</v>
      </c>
      <c r="E109" s="378">
        <v>200</v>
      </c>
      <c r="F109" s="168">
        <v>70</v>
      </c>
      <c r="G109" s="168">
        <v>200</v>
      </c>
      <c r="H109" s="378">
        <v>521</v>
      </c>
      <c r="I109" s="378">
        <v>140</v>
      </c>
      <c r="J109" s="378">
        <v>521</v>
      </c>
    </row>
    <row r="110" spans="1:10" s="382" customFormat="1" ht="12.6" customHeight="1" thickBot="1" x14ac:dyDescent="0.3">
      <c r="A110" s="385">
        <v>14</v>
      </c>
      <c r="B110" s="386"/>
      <c r="C110" s="48" t="s">
        <v>37</v>
      </c>
      <c r="D110" s="384"/>
      <c r="E110" s="387">
        <f t="shared" ref="E110" si="17">SUM(E102:E109)</f>
        <v>2350</v>
      </c>
      <c r="F110" s="387">
        <f>SUM(F102:F109)</f>
        <v>1308</v>
      </c>
      <c r="G110" s="387">
        <f>SUM(G102:G109)</f>
        <v>2350</v>
      </c>
      <c r="H110" s="387">
        <f>SUM(H102:H109)</f>
        <v>5359</v>
      </c>
      <c r="I110" s="387">
        <f>SUM(I102:I109)</f>
        <v>838</v>
      </c>
      <c r="J110" s="387">
        <f>SUM(J102:J109)</f>
        <v>5359</v>
      </c>
    </row>
    <row r="111" spans="1:10" ht="12.6" customHeight="1" x14ac:dyDescent="0.25">
      <c r="A111" s="348">
        <v>15</v>
      </c>
      <c r="B111" s="348">
        <v>91</v>
      </c>
      <c r="C111" s="348">
        <v>6112</v>
      </c>
      <c r="D111" s="349" t="s">
        <v>497</v>
      </c>
      <c r="E111" s="376">
        <v>5864</v>
      </c>
      <c r="F111" s="376">
        <v>5590</v>
      </c>
      <c r="G111" s="376">
        <v>5856</v>
      </c>
      <c r="H111" s="376">
        <v>5850</v>
      </c>
      <c r="I111" s="376">
        <v>4120</v>
      </c>
      <c r="J111" s="376">
        <v>5800</v>
      </c>
    </row>
    <row r="112" spans="1:10" s="229" customFormat="1" ht="12.6" customHeight="1" x14ac:dyDescent="0.25">
      <c r="A112" s="393">
        <v>15</v>
      </c>
      <c r="B112" s="393">
        <v>50</v>
      </c>
      <c r="C112" s="393">
        <v>6114.6115</v>
      </c>
      <c r="D112" s="394" t="s">
        <v>945</v>
      </c>
      <c r="E112" s="395">
        <v>0</v>
      </c>
      <c r="F112" s="395">
        <v>1064</v>
      </c>
      <c r="G112" s="395">
        <v>0</v>
      </c>
      <c r="H112" s="395">
        <v>640</v>
      </c>
      <c r="I112" s="395">
        <v>208</v>
      </c>
      <c r="J112" s="395">
        <v>640</v>
      </c>
    </row>
    <row r="113" spans="1:10" ht="12.6" customHeight="1" x14ac:dyDescent="0.25">
      <c r="A113" s="377">
        <v>15</v>
      </c>
      <c r="B113" s="377">
        <v>91</v>
      </c>
      <c r="C113" s="377">
        <v>6171</v>
      </c>
      <c r="D113" s="379" t="s">
        <v>413</v>
      </c>
      <c r="E113" s="378">
        <v>77391</v>
      </c>
      <c r="F113" s="378">
        <v>68119</v>
      </c>
      <c r="G113" s="378">
        <v>75705</v>
      </c>
      <c r="H113" s="378">
        <v>75739</v>
      </c>
      <c r="I113" s="378">
        <v>54906</v>
      </c>
      <c r="J113" s="378">
        <v>75730</v>
      </c>
    </row>
    <row r="114" spans="1:10" ht="12.6" customHeight="1" x14ac:dyDescent="0.25">
      <c r="A114" s="348">
        <v>15</v>
      </c>
      <c r="B114" s="348">
        <v>11</v>
      </c>
      <c r="C114" s="348">
        <v>6171</v>
      </c>
      <c r="D114" s="349" t="s">
        <v>415</v>
      </c>
      <c r="E114" s="376">
        <v>550</v>
      </c>
      <c r="F114" s="376">
        <v>379</v>
      </c>
      <c r="G114" s="376">
        <v>550</v>
      </c>
      <c r="H114" s="376">
        <v>550</v>
      </c>
      <c r="I114" s="376">
        <v>230</v>
      </c>
      <c r="J114" s="376">
        <v>400</v>
      </c>
    </row>
    <row r="115" spans="1:10" ht="12.6" customHeight="1" x14ac:dyDescent="0.25">
      <c r="A115" s="348">
        <v>15</v>
      </c>
      <c r="B115" s="348">
        <v>30</v>
      </c>
      <c r="C115" s="348">
        <v>6171</v>
      </c>
      <c r="D115" s="349" t="s">
        <v>946</v>
      </c>
      <c r="E115" s="376">
        <v>7550</v>
      </c>
      <c r="F115" s="376">
        <v>7138</v>
      </c>
      <c r="G115" s="376">
        <v>6659</v>
      </c>
      <c r="H115" s="376">
        <v>7245</v>
      </c>
      <c r="I115" s="376">
        <v>5313</v>
      </c>
      <c r="J115" s="376">
        <v>7100</v>
      </c>
    </row>
    <row r="116" spans="1:10" ht="12.6" customHeight="1" x14ac:dyDescent="0.25">
      <c r="A116" s="348">
        <v>15</v>
      </c>
      <c r="B116" s="348">
        <v>50</v>
      </c>
      <c r="C116" s="348">
        <v>6171</v>
      </c>
      <c r="D116" s="349" t="s">
        <v>947</v>
      </c>
      <c r="E116" s="376">
        <v>5355</v>
      </c>
      <c r="F116" s="376">
        <v>3747</v>
      </c>
      <c r="G116" s="376">
        <v>4925</v>
      </c>
      <c r="H116" s="376">
        <v>4925</v>
      </c>
      <c r="I116" s="376">
        <v>3111</v>
      </c>
      <c r="J116" s="376">
        <v>4500</v>
      </c>
    </row>
    <row r="117" spans="1:10" ht="12.6" customHeight="1" x14ac:dyDescent="0.25">
      <c r="A117" s="348">
        <v>15</v>
      </c>
      <c r="B117" s="348">
        <v>51</v>
      </c>
      <c r="C117" s="348">
        <v>6171</v>
      </c>
      <c r="D117" s="349" t="s">
        <v>948</v>
      </c>
      <c r="E117" s="376">
        <v>2910</v>
      </c>
      <c r="F117" s="376">
        <v>2895</v>
      </c>
      <c r="G117" s="376">
        <v>3135</v>
      </c>
      <c r="H117" s="376">
        <v>3016</v>
      </c>
      <c r="I117" s="376">
        <v>2574</v>
      </c>
      <c r="J117" s="376">
        <v>3000</v>
      </c>
    </row>
    <row r="118" spans="1:10" ht="12.6" customHeight="1" x14ac:dyDescent="0.25">
      <c r="A118" s="348">
        <v>15</v>
      </c>
      <c r="B118" s="348">
        <v>54</v>
      </c>
      <c r="C118" s="348">
        <v>6171</v>
      </c>
      <c r="D118" s="349" t="s">
        <v>949</v>
      </c>
      <c r="E118" s="376">
        <v>2630</v>
      </c>
      <c r="F118" s="376">
        <v>2880</v>
      </c>
      <c r="G118" s="376">
        <v>2580</v>
      </c>
      <c r="H118" s="376">
        <v>3091</v>
      </c>
      <c r="I118" s="376">
        <v>2272</v>
      </c>
      <c r="J118" s="376">
        <v>3090</v>
      </c>
    </row>
    <row r="119" spans="1:10" ht="12.6" customHeight="1" x14ac:dyDescent="0.25">
      <c r="A119" s="348">
        <v>15</v>
      </c>
      <c r="B119" s="348">
        <v>90</v>
      </c>
      <c r="C119" s="348">
        <v>6171</v>
      </c>
      <c r="D119" s="349" t="s">
        <v>950</v>
      </c>
      <c r="E119" s="376">
        <v>120</v>
      </c>
      <c r="F119" s="376">
        <v>3</v>
      </c>
      <c r="G119" s="376">
        <v>120</v>
      </c>
      <c r="H119" s="376">
        <v>120</v>
      </c>
      <c r="I119" s="376">
        <v>2</v>
      </c>
      <c r="J119" s="376">
        <v>10</v>
      </c>
    </row>
    <row r="120" spans="1:10" ht="12.6" customHeight="1" x14ac:dyDescent="0.2">
      <c r="A120" s="348">
        <v>15</v>
      </c>
      <c r="B120" s="348"/>
      <c r="C120" s="348">
        <v>6171</v>
      </c>
      <c r="D120" s="95" t="s">
        <v>951</v>
      </c>
      <c r="E120" s="376"/>
      <c r="F120" s="376">
        <v>143</v>
      </c>
      <c r="G120" s="376">
        <v>0</v>
      </c>
      <c r="H120" s="376">
        <v>0</v>
      </c>
      <c r="I120" s="376">
        <v>0</v>
      </c>
      <c r="J120" s="376">
        <v>0</v>
      </c>
    </row>
    <row r="121" spans="1:10" ht="12.6" customHeight="1" thickBot="1" x14ac:dyDescent="0.3">
      <c r="A121" s="348">
        <v>15</v>
      </c>
      <c r="B121" s="348">
        <v>54</v>
      </c>
      <c r="C121" s="348">
        <v>6330</v>
      </c>
      <c r="D121" s="349" t="s">
        <v>952</v>
      </c>
      <c r="E121" s="376">
        <v>2530</v>
      </c>
      <c r="F121" s="376">
        <v>2581</v>
      </c>
      <c r="G121" s="376">
        <v>2510</v>
      </c>
      <c r="H121" s="376">
        <v>2510</v>
      </c>
      <c r="I121" s="376">
        <v>2510</v>
      </c>
      <c r="J121" s="376">
        <v>2510</v>
      </c>
    </row>
    <row r="122" spans="1:10" s="382" customFormat="1" ht="12.6" customHeight="1" thickBot="1" x14ac:dyDescent="0.3">
      <c r="A122" s="385">
        <v>15</v>
      </c>
      <c r="B122" s="386"/>
      <c r="C122" s="48" t="s">
        <v>47</v>
      </c>
      <c r="D122" s="384"/>
      <c r="E122" s="387">
        <f t="shared" ref="E122:J122" si="18">SUM(E111:E121)</f>
        <v>104900</v>
      </c>
      <c r="F122" s="387">
        <f t="shared" si="18"/>
        <v>94539</v>
      </c>
      <c r="G122" s="387">
        <f t="shared" si="18"/>
        <v>102040</v>
      </c>
      <c r="H122" s="387">
        <f t="shared" si="18"/>
        <v>103686</v>
      </c>
      <c r="I122" s="387">
        <f t="shared" si="18"/>
        <v>75246</v>
      </c>
      <c r="J122" s="387">
        <f t="shared" si="18"/>
        <v>102780</v>
      </c>
    </row>
    <row r="123" spans="1:10" ht="12.6" customHeight="1" x14ac:dyDescent="0.25">
      <c r="A123" s="348">
        <v>16</v>
      </c>
      <c r="B123" s="348">
        <v>70</v>
      </c>
      <c r="C123" s="348">
        <v>6310</v>
      </c>
      <c r="D123" s="349" t="s">
        <v>953</v>
      </c>
      <c r="E123" s="376">
        <v>400</v>
      </c>
      <c r="F123" s="376">
        <v>232</v>
      </c>
      <c r="G123" s="376">
        <v>400</v>
      </c>
      <c r="H123" s="376">
        <v>400</v>
      </c>
      <c r="I123" s="376">
        <v>209</v>
      </c>
      <c r="J123" s="376">
        <v>250</v>
      </c>
    </row>
    <row r="124" spans="1:10" ht="12.6" customHeight="1" x14ac:dyDescent="0.25">
      <c r="A124" s="348">
        <v>16</v>
      </c>
      <c r="B124" s="348">
        <v>70</v>
      </c>
      <c r="C124" s="348">
        <v>6320</v>
      </c>
      <c r="D124" s="349" t="s">
        <v>448</v>
      </c>
      <c r="E124" s="376">
        <v>1465</v>
      </c>
      <c r="F124" s="376">
        <v>2050</v>
      </c>
      <c r="G124" s="376">
        <v>2000</v>
      </c>
      <c r="H124" s="376">
        <v>2000</v>
      </c>
      <c r="I124" s="376">
        <v>1751</v>
      </c>
      <c r="J124" s="376">
        <v>2000</v>
      </c>
    </row>
    <row r="125" spans="1:10" ht="12.6" customHeight="1" x14ac:dyDescent="0.25">
      <c r="A125" s="348">
        <v>16</v>
      </c>
      <c r="B125" s="348">
        <v>70</v>
      </c>
      <c r="C125" s="348">
        <v>6399</v>
      </c>
      <c r="D125" s="349" t="s">
        <v>450</v>
      </c>
      <c r="E125" s="376">
        <v>2300</v>
      </c>
      <c r="F125" s="376">
        <v>7174</v>
      </c>
      <c r="G125" s="376">
        <v>2600</v>
      </c>
      <c r="H125" s="376">
        <v>12252</v>
      </c>
      <c r="I125" s="376">
        <v>9389</v>
      </c>
      <c r="J125" s="376">
        <v>12200</v>
      </c>
    </row>
    <row r="126" spans="1:10" ht="12.6" customHeight="1" thickBot="1" x14ac:dyDescent="0.3">
      <c r="A126" s="377">
        <v>16</v>
      </c>
      <c r="B126" s="377">
        <v>70</v>
      </c>
      <c r="C126" s="377">
        <v>6402</v>
      </c>
      <c r="D126" s="379" t="s">
        <v>892</v>
      </c>
      <c r="E126" s="378">
        <v>0</v>
      </c>
      <c r="F126" s="378">
        <v>129</v>
      </c>
      <c r="G126" s="378">
        <v>0</v>
      </c>
      <c r="H126" s="378">
        <v>910</v>
      </c>
      <c r="I126" s="378">
        <v>892</v>
      </c>
      <c r="J126" s="378">
        <v>892</v>
      </c>
    </row>
    <row r="127" spans="1:10" s="382" customFormat="1" ht="12.6" customHeight="1" thickBot="1" x14ac:dyDescent="0.3">
      <c r="A127" s="385">
        <v>16</v>
      </c>
      <c r="B127" s="386"/>
      <c r="C127" s="48" t="s">
        <v>48</v>
      </c>
      <c r="D127" s="384"/>
      <c r="E127" s="387">
        <f t="shared" ref="E127" si="19">SUM(E123:E126)</f>
        <v>4165</v>
      </c>
      <c r="F127" s="387">
        <f>SUM(F123:F126)</f>
        <v>9585</v>
      </c>
      <c r="G127" s="387">
        <f>SUM(G123:G126)</f>
        <v>5000</v>
      </c>
      <c r="H127" s="387">
        <f>SUM(H123:H126)</f>
        <v>15562</v>
      </c>
      <c r="I127" s="387">
        <f>SUM(I123:I126)</f>
        <v>12241</v>
      </c>
      <c r="J127" s="387">
        <f>SUM(J123:J126)</f>
        <v>15342</v>
      </c>
    </row>
    <row r="128" spans="1:10" ht="12.6" customHeight="1" x14ac:dyDescent="0.25">
      <c r="A128" s="346">
        <v>17</v>
      </c>
      <c r="B128" s="346">
        <v>81</v>
      </c>
      <c r="C128" s="346">
        <v>1014</v>
      </c>
      <c r="D128" s="347" t="s">
        <v>954</v>
      </c>
      <c r="E128" s="383">
        <v>178</v>
      </c>
      <c r="F128" s="383">
        <v>135</v>
      </c>
      <c r="G128" s="383">
        <v>180</v>
      </c>
      <c r="H128" s="383">
        <v>180</v>
      </c>
      <c r="I128" s="383">
        <v>127</v>
      </c>
      <c r="J128" s="383">
        <v>150</v>
      </c>
    </row>
    <row r="129" spans="1:13" ht="12.6" customHeight="1" x14ac:dyDescent="0.25">
      <c r="A129" s="348">
        <v>17</v>
      </c>
      <c r="B129" s="348">
        <v>40</v>
      </c>
      <c r="C129" s="348">
        <v>1014</v>
      </c>
      <c r="D129" s="349" t="s">
        <v>955</v>
      </c>
      <c r="E129" s="376">
        <v>10</v>
      </c>
      <c r="F129" s="376">
        <v>0</v>
      </c>
      <c r="G129" s="376">
        <v>5</v>
      </c>
      <c r="H129" s="376">
        <v>5</v>
      </c>
      <c r="I129" s="376">
        <v>0</v>
      </c>
      <c r="J129" s="376">
        <v>0</v>
      </c>
    </row>
    <row r="130" spans="1:13" ht="12.6" customHeight="1" x14ac:dyDescent="0.25">
      <c r="A130" s="348">
        <v>17</v>
      </c>
      <c r="B130" s="348">
        <v>81</v>
      </c>
      <c r="C130" s="348">
        <v>1036</v>
      </c>
      <c r="D130" s="349" t="s">
        <v>956</v>
      </c>
      <c r="E130" s="376">
        <v>594</v>
      </c>
      <c r="F130" s="376">
        <v>343</v>
      </c>
      <c r="G130" s="376">
        <v>594</v>
      </c>
      <c r="H130" s="376">
        <v>594</v>
      </c>
      <c r="I130" s="376">
        <v>-384</v>
      </c>
      <c r="J130" s="376">
        <v>0</v>
      </c>
      <c r="K130" s="108"/>
      <c r="L130" s="108"/>
      <c r="M130" s="108"/>
    </row>
    <row r="131" spans="1:13" ht="12.6" customHeight="1" x14ac:dyDescent="0.25">
      <c r="A131" s="348">
        <v>17</v>
      </c>
      <c r="B131" s="348">
        <v>81</v>
      </c>
      <c r="C131" s="348">
        <v>1036</v>
      </c>
      <c r="D131" s="349" t="s">
        <v>895</v>
      </c>
      <c r="E131" s="376">
        <v>1056</v>
      </c>
      <c r="F131" s="376"/>
      <c r="G131" s="376">
        <v>56</v>
      </c>
      <c r="H131" s="376">
        <v>1056</v>
      </c>
      <c r="I131" s="376">
        <v>193</v>
      </c>
      <c r="J131" s="376">
        <v>1000</v>
      </c>
    </row>
    <row r="132" spans="1:13" ht="12.6" customHeight="1" x14ac:dyDescent="0.25">
      <c r="A132" s="348">
        <v>17</v>
      </c>
      <c r="B132" s="348">
        <v>81</v>
      </c>
      <c r="C132" s="348">
        <v>2310</v>
      </c>
      <c r="D132" s="349" t="s">
        <v>455</v>
      </c>
      <c r="E132" s="376">
        <v>270</v>
      </c>
      <c r="F132" s="376">
        <v>459</v>
      </c>
      <c r="G132" s="376">
        <v>287</v>
      </c>
      <c r="H132" s="376">
        <v>308</v>
      </c>
      <c r="I132" s="376">
        <v>99</v>
      </c>
      <c r="J132" s="376">
        <v>250</v>
      </c>
    </row>
    <row r="133" spans="1:13" ht="12.6" customHeight="1" x14ac:dyDescent="0.25">
      <c r="A133" s="348">
        <v>17</v>
      </c>
      <c r="B133" s="348">
        <v>81</v>
      </c>
      <c r="C133" s="348">
        <v>2321</v>
      </c>
      <c r="D133" s="349" t="s">
        <v>461</v>
      </c>
      <c r="E133" s="376">
        <v>1830</v>
      </c>
      <c r="F133" s="376">
        <v>834</v>
      </c>
      <c r="G133" s="376">
        <v>1535</v>
      </c>
      <c r="H133" s="376">
        <v>2721</v>
      </c>
      <c r="I133" s="376">
        <v>762</v>
      </c>
      <c r="J133" s="376">
        <v>2600</v>
      </c>
    </row>
    <row r="134" spans="1:13" ht="12.6" customHeight="1" x14ac:dyDescent="0.25">
      <c r="A134" s="348">
        <v>17</v>
      </c>
      <c r="B134" s="348">
        <v>81</v>
      </c>
      <c r="C134" s="348">
        <v>2341</v>
      </c>
      <c r="D134" s="349" t="s">
        <v>502</v>
      </c>
      <c r="E134" s="376">
        <v>92</v>
      </c>
      <c r="F134" s="376">
        <v>50</v>
      </c>
      <c r="G134" s="376">
        <v>100</v>
      </c>
      <c r="H134" s="376">
        <v>100</v>
      </c>
      <c r="I134" s="376">
        <v>24</v>
      </c>
      <c r="J134" s="376">
        <v>50</v>
      </c>
    </row>
    <row r="135" spans="1:13" ht="12.6" customHeight="1" x14ac:dyDescent="0.25">
      <c r="A135" s="348">
        <v>17</v>
      </c>
      <c r="B135" s="348">
        <v>81</v>
      </c>
      <c r="C135" s="348">
        <v>3716</v>
      </c>
      <c r="D135" s="349" t="s">
        <v>465</v>
      </c>
      <c r="E135" s="376">
        <v>300</v>
      </c>
      <c r="F135" s="376">
        <v>232</v>
      </c>
      <c r="G135" s="376">
        <v>300</v>
      </c>
      <c r="H135" s="376">
        <v>300</v>
      </c>
      <c r="I135" s="376">
        <v>241</v>
      </c>
      <c r="J135" s="376">
        <v>300</v>
      </c>
    </row>
    <row r="136" spans="1:13" ht="12.6" customHeight="1" x14ac:dyDescent="0.25">
      <c r="A136" s="348">
        <v>17</v>
      </c>
      <c r="B136" s="348">
        <v>81</v>
      </c>
      <c r="C136" s="348">
        <v>3719</v>
      </c>
      <c r="D136" s="349" t="s">
        <v>957</v>
      </c>
      <c r="E136" s="376">
        <v>220</v>
      </c>
      <c r="F136" s="376">
        <v>143</v>
      </c>
      <c r="G136" s="376">
        <v>220</v>
      </c>
      <c r="H136" s="376">
        <v>585</v>
      </c>
      <c r="I136" s="376">
        <v>93</v>
      </c>
      <c r="J136" s="376">
        <v>580</v>
      </c>
    </row>
    <row r="137" spans="1:13" ht="12.6" customHeight="1" x14ac:dyDescent="0.25">
      <c r="A137" s="348">
        <v>17</v>
      </c>
      <c r="B137" s="348">
        <v>30</v>
      </c>
      <c r="C137" s="348">
        <v>3741</v>
      </c>
      <c r="D137" s="349" t="s">
        <v>52</v>
      </c>
      <c r="E137" s="376">
        <v>652</v>
      </c>
      <c r="F137" s="376">
        <v>658</v>
      </c>
      <c r="G137" s="376">
        <v>780</v>
      </c>
      <c r="H137" s="376">
        <v>780</v>
      </c>
      <c r="I137" s="376">
        <v>613</v>
      </c>
      <c r="J137" s="376">
        <v>780</v>
      </c>
    </row>
    <row r="138" spans="1:13" ht="12.6" customHeight="1" x14ac:dyDescent="0.25">
      <c r="A138" s="348">
        <v>17</v>
      </c>
      <c r="B138" s="348">
        <v>81</v>
      </c>
      <c r="C138" s="348">
        <v>3744</v>
      </c>
      <c r="D138" s="349" t="s">
        <v>958</v>
      </c>
      <c r="E138" s="376">
        <v>240</v>
      </c>
      <c r="F138" s="376">
        <v>151</v>
      </c>
      <c r="G138" s="376">
        <v>245</v>
      </c>
      <c r="H138" s="376">
        <v>245</v>
      </c>
      <c r="I138" s="376">
        <v>166</v>
      </c>
      <c r="J138" s="376">
        <v>200</v>
      </c>
    </row>
    <row r="139" spans="1:13" ht="12.6" customHeight="1" x14ac:dyDescent="0.25">
      <c r="A139" s="348">
        <v>17</v>
      </c>
      <c r="B139" s="348">
        <v>81</v>
      </c>
      <c r="C139" s="348">
        <v>3792</v>
      </c>
      <c r="D139" s="349" t="s">
        <v>476</v>
      </c>
      <c r="E139" s="376">
        <v>28</v>
      </c>
      <c r="F139" s="376">
        <v>181</v>
      </c>
      <c r="G139" s="376">
        <v>8</v>
      </c>
      <c r="H139" s="376">
        <v>8</v>
      </c>
      <c r="I139" s="376">
        <v>2</v>
      </c>
      <c r="J139" s="376">
        <v>8</v>
      </c>
    </row>
    <row r="140" spans="1:13" ht="12.6" customHeight="1" thickBot="1" x14ac:dyDescent="0.3">
      <c r="A140" s="348">
        <v>17</v>
      </c>
      <c r="B140" s="348">
        <v>81</v>
      </c>
      <c r="C140" s="348">
        <v>3792</v>
      </c>
      <c r="D140" s="349" t="s">
        <v>959</v>
      </c>
      <c r="E140" s="376">
        <v>200</v>
      </c>
      <c r="F140" s="376">
        <v>0</v>
      </c>
      <c r="G140" s="376">
        <v>0</v>
      </c>
      <c r="H140" s="376">
        <v>50</v>
      </c>
      <c r="I140" s="376">
        <v>50</v>
      </c>
      <c r="J140" s="376">
        <v>50</v>
      </c>
    </row>
    <row r="141" spans="1:13" s="382" customFormat="1" ht="12.6" customHeight="1" thickBot="1" x14ac:dyDescent="0.3">
      <c r="A141" s="385">
        <v>17</v>
      </c>
      <c r="B141" s="386"/>
      <c r="C141" s="48" t="s">
        <v>55</v>
      </c>
      <c r="D141" s="384"/>
      <c r="E141" s="387">
        <f t="shared" ref="E141:J141" si="20">SUM(E128:E140)</f>
        <v>5670</v>
      </c>
      <c r="F141" s="387">
        <f t="shared" si="20"/>
        <v>3186</v>
      </c>
      <c r="G141" s="387">
        <f t="shared" si="20"/>
        <v>4310</v>
      </c>
      <c r="H141" s="387">
        <f t="shared" si="20"/>
        <v>6932</v>
      </c>
      <c r="I141" s="387">
        <f t="shared" si="20"/>
        <v>1986</v>
      </c>
      <c r="J141" s="387">
        <f t="shared" si="20"/>
        <v>5968</v>
      </c>
    </row>
    <row r="142" spans="1:13" s="382" customFormat="1" ht="12.6" customHeight="1" thickBot="1" x14ac:dyDescent="0.3">
      <c r="A142" s="396"/>
      <c r="B142" s="397"/>
      <c r="C142" s="398"/>
      <c r="D142" s="399"/>
      <c r="E142" s="400"/>
      <c r="F142" s="400"/>
      <c r="G142" s="400"/>
      <c r="H142" s="400"/>
      <c r="I142" s="400"/>
      <c r="J142" s="400"/>
    </row>
    <row r="143" spans="1:13" ht="12.6" customHeight="1" thickBot="1" x14ac:dyDescent="0.3">
      <c r="A143" s="401" t="s">
        <v>477</v>
      </c>
      <c r="B143" s="60"/>
      <c r="C143" s="60"/>
      <c r="D143" s="48"/>
      <c r="E143" s="387">
        <f t="shared" ref="E143:J143" si="21">E7+E16+E27+E32+E41+E56+E63+E69+E72+E84+E90+E98+E101+E110+E122+E127+E141</f>
        <v>305500</v>
      </c>
      <c r="F143" s="387">
        <f t="shared" si="21"/>
        <v>332720</v>
      </c>
      <c r="G143" s="387">
        <f t="shared" si="21"/>
        <v>295000</v>
      </c>
      <c r="H143" s="387">
        <f t="shared" si="21"/>
        <v>372829</v>
      </c>
      <c r="I143" s="387">
        <f t="shared" si="21"/>
        <v>289905</v>
      </c>
      <c r="J143" s="387">
        <f t="shared" si="21"/>
        <v>357917</v>
      </c>
    </row>
    <row r="144" spans="1:13" ht="12.6" customHeight="1" x14ac:dyDescent="0.25">
      <c r="A144" s="402"/>
      <c r="B144" s="402"/>
      <c r="C144" s="402"/>
      <c r="D144" s="403"/>
      <c r="E144" s="404"/>
      <c r="F144" s="404"/>
      <c r="G144" s="404"/>
      <c r="H144" s="404"/>
      <c r="I144" s="404"/>
      <c r="J144" s="404"/>
    </row>
    <row r="145" spans="1:10" ht="12.6" customHeight="1" x14ac:dyDescent="0.25">
      <c r="A145" s="405"/>
      <c r="B145" s="405"/>
      <c r="C145" s="405"/>
      <c r="D145" s="406"/>
      <c r="E145" s="407"/>
      <c r="F145" s="407"/>
      <c r="G145" s="407"/>
      <c r="H145" s="407"/>
      <c r="I145" s="407"/>
      <c r="J145" s="407"/>
    </row>
    <row r="146" spans="1:10" ht="12.6" customHeight="1" x14ac:dyDescent="0.25">
      <c r="A146" s="408"/>
      <c r="B146" s="408"/>
      <c r="C146" s="408"/>
      <c r="D146" s="409"/>
    </row>
    <row r="147" spans="1:10" ht="12.6" customHeight="1" x14ac:dyDescent="0.25">
      <c r="A147" s="408"/>
      <c r="B147" s="408"/>
      <c r="C147" s="408"/>
      <c r="D147" s="411"/>
    </row>
    <row r="148" spans="1:10" ht="12.6" customHeight="1" x14ac:dyDescent="0.25">
      <c r="A148" s="408"/>
      <c r="B148" s="408"/>
      <c r="C148" s="408"/>
      <c r="D148" s="411"/>
    </row>
    <row r="149" spans="1:10" ht="12.6" customHeight="1" x14ac:dyDescent="0.25">
      <c r="D149" s="412"/>
    </row>
    <row r="150" spans="1:10" ht="12.6" customHeight="1" x14ac:dyDescent="0.25">
      <c r="D150" s="412"/>
    </row>
    <row r="151" spans="1:10" ht="12.6" customHeight="1" x14ac:dyDescent="0.25">
      <c r="D151" s="412"/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workbookViewId="0">
      <selection activeCell="G18" sqref="G18"/>
    </sheetView>
  </sheetViews>
  <sheetFormatPr defaultRowHeight="15" x14ac:dyDescent="0.25"/>
  <cols>
    <col min="2" max="2" width="43.7109375" bestFit="1" customWidth="1"/>
    <col min="4" max="4" width="13.5703125" customWidth="1"/>
    <col min="5" max="5" width="12" style="545" customWidth="1"/>
  </cols>
  <sheetData>
    <row r="1" spans="1:5" x14ac:dyDescent="0.25">
      <c r="A1" s="286"/>
      <c r="B1" s="287"/>
      <c r="C1" s="286" t="s">
        <v>857</v>
      </c>
      <c r="D1" s="538" t="s">
        <v>1043</v>
      </c>
      <c r="E1" s="541" t="s">
        <v>1044</v>
      </c>
    </row>
    <row r="2" spans="1:5" x14ac:dyDescent="0.25">
      <c r="A2" s="274">
        <v>2001</v>
      </c>
      <c r="B2" s="275" t="s">
        <v>738</v>
      </c>
      <c r="C2" s="274">
        <v>2212</v>
      </c>
      <c r="D2" s="534">
        <v>8017000</v>
      </c>
      <c r="E2" s="542">
        <v>8898000</v>
      </c>
    </row>
    <row r="3" spans="1:5" x14ac:dyDescent="0.25">
      <c r="A3" s="274">
        <v>2002</v>
      </c>
      <c r="B3" s="275" t="s">
        <v>743</v>
      </c>
      <c r="C3" s="274">
        <v>2212</v>
      </c>
      <c r="D3" s="534">
        <v>637000</v>
      </c>
      <c r="E3" s="542">
        <v>680000</v>
      </c>
    </row>
    <row r="4" spans="1:5" x14ac:dyDescent="0.25">
      <c r="A4" s="274">
        <v>2003</v>
      </c>
      <c r="B4" s="275" t="s">
        <v>744</v>
      </c>
      <c r="C4" s="274">
        <v>2212</v>
      </c>
      <c r="D4" s="534">
        <v>200000</v>
      </c>
      <c r="E4" s="542">
        <v>248000</v>
      </c>
    </row>
    <row r="5" spans="1:5" x14ac:dyDescent="0.25">
      <c r="A5" s="274">
        <v>2004</v>
      </c>
      <c r="B5" s="275" t="s">
        <v>745</v>
      </c>
      <c r="C5" s="274">
        <v>2019</v>
      </c>
      <c r="D5" s="534">
        <v>5000000</v>
      </c>
      <c r="E5" s="542">
        <v>5443000</v>
      </c>
    </row>
    <row r="6" spans="1:5" x14ac:dyDescent="0.25">
      <c r="A6" s="274">
        <v>2005</v>
      </c>
      <c r="B6" s="275" t="s">
        <v>746</v>
      </c>
      <c r="C6" s="274">
        <v>2019</v>
      </c>
      <c r="D6" s="534">
        <v>590000</v>
      </c>
      <c r="E6" s="542">
        <v>680000</v>
      </c>
    </row>
    <row r="7" spans="1:5" x14ac:dyDescent="0.25">
      <c r="A7" s="274">
        <v>2006</v>
      </c>
      <c r="B7" s="275" t="s">
        <v>747</v>
      </c>
      <c r="C7" s="274">
        <v>2019</v>
      </c>
      <c r="D7" s="534">
        <v>1000000</v>
      </c>
      <c r="E7" s="542">
        <v>1334000</v>
      </c>
    </row>
    <row r="8" spans="1:5" x14ac:dyDescent="0.25">
      <c r="A8" s="274">
        <v>2007</v>
      </c>
      <c r="B8" s="275" t="s">
        <v>748</v>
      </c>
      <c r="C8" s="274">
        <v>2019</v>
      </c>
      <c r="D8" s="534">
        <v>139000</v>
      </c>
      <c r="E8" s="542">
        <v>149000</v>
      </c>
    </row>
    <row r="9" spans="1:5" x14ac:dyDescent="0.25">
      <c r="A9" s="274">
        <v>2008</v>
      </c>
      <c r="B9" s="275" t="s">
        <v>761</v>
      </c>
      <c r="C9" s="274">
        <v>3699</v>
      </c>
      <c r="D9" s="535">
        <v>260000</v>
      </c>
      <c r="E9" s="542">
        <v>360000</v>
      </c>
    </row>
    <row r="10" spans="1:5" x14ac:dyDescent="0.25">
      <c r="A10" s="274">
        <v>2008</v>
      </c>
      <c r="B10" s="275" t="s">
        <v>761</v>
      </c>
      <c r="C10" s="274">
        <v>3699</v>
      </c>
      <c r="D10" s="535">
        <v>209000</v>
      </c>
      <c r="E10" s="542">
        <v>223000</v>
      </c>
    </row>
    <row r="11" spans="1:5" x14ac:dyDescent="0.25">
      <c r="A11" s="274">
        <v>2009</v>
      </c>
      <c r="B11" s="275" t="s">
        <v>762</v>
      </c>
      <c r="C11" s="274">
        <v>3699</v>
      </c>
      <c r="D11" s="535">
        <v>1040000</v>
      </c>
      <c r="E11" s="542">
        <v>1412000</v>
      </c>
    </row>
    <row r="12" spans="1:5" x14ac:dyDescent="0.25">
      <c r="A12" s="274">
        <v>2009</v>
      </c>
      <c r="B12" s="275" t="s">
        <v>762</v>
      </c>
      <c r="C12" s="274">
        <v>3699</v>
      </c>
      <c r="D12" s="535">
        <v>116000</v>
      </c>
      <c r="E12" s="542">
        <v>124000</v>
      </c>
    </row>
    <row r="13" spans="1:5" x14ac:dyDescent="0.25">
      <c r="A13" s="274">
        <v>2010</v>
      </c>
      <c r="B13" s="276" t="s">
        <v>758</v>
      </c>
      <c r="C13" s="274">
        <v>3412</v>
      </c>
      <c r="D13" s="535">
        <v>69000</v>
      </c>
      <c r="E13" s="542">
        <v>73600</v>
      </c>
    </row>
    <row r="14" spans="1:5" x14ac:dyDescent="0.25">
      <c r="A14" s="274">
        <v>2011</v>
      </c>
      <c r="B14" s="275" t="s">
        <v>766</v>
      </c>
      <c r="C14" s="274">
        <v>3632</v>
      </c>
      <c r="D14" s="535">
        <v>228000</v>
      </c>
      <c r="E14" s="542">
        <v>228000</v>
      </c>
    </row>
    <row r="15" spans="1:5" x14ac:dyDescent="0.25">
      <c r="A15" s="274">
        <v>2012</v>
      </c>
      <c r="B15" s="275" t="s">
        <v>767</v>
      </c>
      <c r="C15" s="274">
        <v>3632</v>
      </c>
      <c r="D15" s="535">
        <v>1426000</v>
      </c>
      <c r="E15" s="542">
        <v>1912000</v>
      </c>
    </row>
    <row r="16" spans="1:5" x14ac:dyDescent="0.25">
      <c r="A16" s="274">
        <v>2013</v>
      </c>
      <c r="B16" s="275" t="s">
        <v>765</v>
      </c>
      <c r="C16" s="274">
        <v>3632</v>
      </c>
      <c r="D16" s="535">
        <v>116000</v>
      </c>
      <c r="E16" s="542">
        <v>124000</v>
      </c>
    </row>
    <row r="17" spans="1:5" x14ac:dyDescent="0.25">
      <c r="A17" s="274">
        <v>2014</v>
      </c>
      <c r="B17" s="275" t="s">
        <v>764</v>
      </c>
      <c r="C17" s="274">
        <v>3632</v>
      </c>
      <c r="D17" s="535">
        <v>116000</v>
      </c>
      <c r="E17" s="542">
        <v>124000</v>
      </c>
    </row>
    <row r="18" spans="1:5" x14ac:dyDescent="0.25">
      <c r="A18" s="274">
        <v>2015</v>
      </c>
      <c r="B18" s="275" t="s">
        <v>763</v>
      </c>
      <c r="C18" s="274">
        <v>3632</v>
      </c>
      <c r="D18" s="535">
        <v>208000</v>
      </c>
      <c r="E18" s="542">
        <v>222000</v>
      </c>
    </row>
    <row r="19" spans="1:5" x14ac:dyDescent="0.25">
      <c r="A19" s="274">
        <v>2016</v>
      </c>
      <c r="B19" s="275" t="s">
        <v>779</v>
      </c>
      <c r="C19" s="274">
        <v>3729</v>
      </c>
      <c r="D19" s="535">
        <v>105000</v>
      </c>
      <c r="E19" s="542">
        <v>112000</v>
      </c>
    </row>
    <row r="20" spans="1:5" x14ac:dyDescent="0.25">
      <c r="A20" s="274">
        <v>2017</v>
      </c>
      <c r="B20" s="275" t="s">
        <v>778</v>
      </c>
      <c r="C20" s="274">
        <v>3724</v>
      </c>
      <c r="D20" s="535">
        <v>58000</v>
      </c>
      <c r="E20" s="542">
        <v>62000</v>
      </c>
    </row>
    <row r="21" spans="1:5" x14ac:dyDescent="0.25">
      <c r="A21" s="274">
        <v>2018</v>
      </c>
      <c r="B21" s="275" t="s">
        <v>739</v>
      </c>
      <c r="C21" s="274">
        <v>2212</v>
      </c>
      <c r="D21" s="535">
        <v>900000</v>
      </c>
      <c r="E21" s="542">
        <v>1000000</v>
      </c>
    </row>
    <row r="22" spans="1:5" x14ac:dyDescent="0.25">
      <c r="A22" s="274">
        <v>2018</v>
      </c>
      <c r="B22" s="275" t="s">
        <v>1045</v>
      </c>
      <c r="C22" s="274">
        <v>3745</v>
      </c>
      <c r="D22" s="535">
        <v>113000</v>
      </c>
      <c r="E22" s="542">
        <v>113000</v>
      </c>
    </row>
    <row r="23" spans="1:5" x14ac:dyDescent="0.25">
      <c r="A23" s="274">
        <v>2018</v>
      </c>
      <c r="B23" s="275" t="s">
        <v>768</v>
      </c>
      <c r="C23" s="274">
        <v>3632</v>
      </c>
      <c r="D23" s="535">
        <v>348000</v>
      </c>
      <c r="E23" s="542">
        <v>371000</v>
      </c>
    </row>
    <row r="24" spans="1:5" x14ac:dyDescent="0.25">
      <c r="A24" s="274">
        <v>2019</v>
      </c>
      <c r="B24" s="275" t="s">
        <v>752</v>
      </c>
      <c r="C24" s="274">
        <v>3722</v>
      </c>
      <c r="D24" s="535">
        <v>349000</v>
      </c>
      <c r="E24" s="542">
        <v>372000</v>
      </c>
    </row>
    <row r="25" spans="1:5" x14ac:dyDescent="0.25">
      <c r="A25" s="274">
        <v>2020</v>
      </c>
      <c r="B25" s="275" t="s">
        <v>776</v>
      </c>
      <c r="C25" s="274">
        <v>3725</v>
      </c>
      <c r="D25" s="535">
        <v>4615000</v>
      </c>
      <c r="E25" s="542">
        <v>4950000</v>
      </c>
    </row>
    <row r="26" spans="1:5" x14ac:dyDescent="0.25">
      <c r="A26" s="274">
        <v>2021</v>
      </c>
      <c r="B26" s="275" t="s">
        <v>777</v>
      </c>
      <c r="C26" s="274">
        <v>3725</v>
      </c>
      <c r="D26" s="535">
        <v>4638000</v>
      </c>
      <c r="E26" s="542">
        <v>4950000</v>
      </c>
    </row>
    <row r="27" spans="1:5" x14ac:dyDescent="0.25">
      <c r="A27" s="274">
        <v>2022</v>
      </c>
      <c r="B27" s="275" t="s">
        <v>773</v>
      </c>
      <c r="C27" s="274">
        <v>3725</v>
      </c>
      <c r="D27" s="535">
        <v>2800000</v>
      </c>
      <c r="E27" s="542">
        <v>2988000</v>
      </c>
    </row>
    <row r="28" spans="1:5" x14ac:dyDescent="0.25">
      <c r="A28" s="274">
        <v>2023</v>
      </c>
      <c r="B28" s="275" t="s">
        <v>774</v>
      </c>
      <c r="C28" s="274">
        <v>3722</v>
      </c>
      <c r="D28" s="535">
        <v>609000</v>
      </c>
      <c r="E28" s="542">
        <v>650000</v>
      </c>
    </row>
    <row r="29" spans="1:5" x14ac:dyDescent="0.25">
      <c r="A29" s="288">
        <v>2024</v>
      </c>
      <c r="B29" s="289" t="s">
        <v>775</v>
      </c>
      <c r="C29" s="288">
        <v>3722</v>
      </c>
      <c r="D29" s="535">
        <v>12242000</v>
      </c>
      <c r="E29" s="533">
        <v>13062000</v>
      </c>
    </row>
    <row r="30" spans="1:5" x14ac:dyDescent="0.25">
      <c r="A30" s="274">
        <v>2029</v>
      </c>
      <c r="B30" s="275" t="s">
        <v>749</v>
      </c>
      <c r="C30" s="274">
        <v>3741</v>
      </c>
      <c r="D30" s="535">
        <v>480000</v>
      </c>
      <c r="E30" s="542">
        <v>408000</v>
      </c>
    </row>
    <row r="31" spans="1:5" x14ac:dyDescent="0.25">
      <c r="A31" s="288">
        <v>2030</v>
      </c>
      <c r="B31" s="289" t="s">
        <v>780</v>
      </c>
      <c r="C31" s="288">
        <v>3725</v>
      </c>
      <c r="D31" s="535">
        <v>52000</v>
      </c>
      <c r="E31" s="533">
        <v>123000</v>
      </c>
    </row>
    <row r="32" spans="1:5" x14ac:dyDescent="0.25">
      <c r="A32" s="274">
        <v>2031</v>
      </c>
      <c r="B32" s="275" t="s">
        <v>772</v>
      </c>
      <c r="C32" s="274">
        <v>3722</v>
      </c>
      <c r="D32" s="535">
        <v>580000</v>
      </c>
      <c r="E32" s="542">
        <v>619000</v>
      </c>
    </row>
    <row r="33" spans="1:5" x14ac:dyDescent="0.25">
      <c r="A33" s="274">
        <v>2032</v>
      </c>
      <c r="B33" s="275" t="s">
        <v>753</v>
      </c>
      <c r="C33" s="274">
        <v>3745</v>
      </c>
      <c r="D33" s="535">
        <v>324000</v>
      </c>
      <c r="E33" s="542">
        <v>346000</v>
      </c>
    </row>
    <row r="34" spans="1:5" x14ac:dyDescent="0.25">
      <c r="A34" s="274">
        <v>2032</v>
      </c>
      <c r="B34" s="275" t="s">
        <v>753</v>
      </c>
      <c r="C34" s="274">
        <v>3745</v>
      </c>
      <c r="D34" s="535">
        <v>9350000</v>
      </c>
      <c r="E34" s="542">
        <v>9704000</v>
      </c>
    </row>
    <row r="35" spans="1:5" x14ac:dyDescent="0.25">
      <c r="A35" s="274">
        <v>2033</v>
      </c>
      <c r="B35" s="275" t="s">
        <v>757</v>
      </c>
      <c r="C35" s="274">
        <v>3745</v>
      </c>
      <c r="D35" s="535">
        <v>267000</v>
      </c>
      <c r="E35" s="542">
        <v>267000</v>
      </c>
    </row>
    <row r="36" spans="1:5" x14ac:dyDescent="0.25">
      <c r="A36" s="274">
        <v>2034</v>
      </c>
      <c r="B36" s="275" t="s">
        <v>755</v>
      </c>
      <c r="C36" s="274">
        <v>3745</v>
      </c>
      <c r="D36" s="535">
        <v>811000</v>
      </c>
      <c r="E36" s="542">
        <v>865000</v>
      </c>
    </row>
    <row r="37" spans="1:5" x14ac:dyDescent="0.25">
      <c r="A37" s="274">
        <v>2035</v>
      </c>
      <c r="B37" s="275" t="s">
        <v>771</v>
      </c>
      <c r="C37" s="274">
        <v>2141</v>
      </c>
      <c r="D37" s="535">
        <v>20000</v>
      </c>
      <c r="E37" s="542">
        <v>23000</v>
      </c>
    </row>
    <row r="38" spans="1:5" x14ac:dyDescent="0.25">
      <c r="A38" s="274">
        <v>2036</v>
      </c>
      <c r="B38" s="275" t="s">
        <v>769</v>
      </c>
      <c r="C38" s="274">
        <v>2310</v>
      </c>
      <c r="D38" s="535">
        <v>117000</v>
      </c>
      <c r="E38" s="542">
        <v>125000</v>
      </c>
    </row>
    <row r="39" spans="1:5" x14ac:dyDescent="0.25">
      <c r="A39" s="274">
        <v>2039</v>
      </c>
      <c r="B39" s="275" t="s">
        <v>751</v>
      </c>
      <c r="C39" s="274">
        <v>2321</v>
      </c>
      <c r="D39" s="535">
        <v>585000</v>
      </c>
      <c r="E39" s="542">
        <v>624000</v>
      </c>
    </row>
    <row r="40" spans="1:5" x14ac:dyDescent="0.25">
      <c r="A40" s="274">
        <v>2041</v>
      </c>
      <c r="B40" s="275" t="s">
        <v>742</v>
      </c>
      <c r="C40" s="274">
        <v>2212</v>
      </c>
      <c r="D40" s="533">
        <v>700000</v>
      </c>
      <c r="E40" s="542">
        <v>866000</v>
      </c>
    </row>
    <row r="41" spans="1:5" x14ac:dyDescent="0.25">
      <c r="A41" s="274">
        <v>2042</v>
      </c>
      <c r="B41" s="275" t="s">
        <v>756</v>
      </c>
      <c r="C41" s="274">
        <v>3745</v>
      </c>
      <c r="D41" s="535">
        <v>644000</v>
      </c>
      <c r="E41" s="542">
        <v>687000</v>
      </c>
    </row>
    <row r="42" spans="1:5" x14ac:dyDescent="0.25">
      <c r="A42" s="274">
        <v>2043</v>
      </c>
      <c r="B42" s="275" t="s">
        <v>759</v>
      </c>
      <c r="C42" s="274">
        <v>3322</v>
      </c>
      <c r="D42" s="535">
        <v>51000</v>
      </c>
      <c r="E42" s="542">
        <v>54000</v>
      </c>
    </row>
    <row r="43" spans="1:5" x14ac:dyDescent="0.25">
      <c r="A43" s="274">
        <v>2043</v>
      </c>
      <c r="B43" s="275" t="s">
        <v>760</v>
      </c>
      <c r="C43" s="274">
        <v>3322</v>
      </c>
      <c r="D43" s="535">
        <v>21000</v>
      </c>
      <c r="E43" s="542">
        <v>23000</v>
      </c>
    </row>
    <row r="44" spans="1:5" x14ac:dyDescent="0.25">
      <c r="A44" s="274">
        <v>2045</v>
      </c>
      <c r="B44" s="275" t="s">
        <v>770</v>
      </c>
      <c r="C44" s="274">
        <v>2219</v>
      </c>
      <c r="D44" s="535">
        <v>1328000</v>
      </c>
      <c r="E44" s="542">
        <v>1417000</v>
      </c>
    </row>
    <row r="45" spans="1:5" x14ac:dyDescent="0.25">
      <c r="A45" s="274">
        <v>2046</v>
      </c>
      <c r="B45" s="277" t="s">
        <v>750</v>
      </c>
      <c r="C45" s="274">
        <v>2341</v>
      </c>
      <c r="D45" s="535">
        <v>31000</v>
      </c>
      <c r="E45" s="542">
        <v>33000</v>
      </c>
    </row>
    <row r="46" spans="1:5" x14ac:dyDescent="0.25">
      <c r="A46" s="274" t="s">
        <v>740</v>
      </c>
      <c r="B46" s="276" t="s">
        <v>741</v>
      </c>
      <c r="C46" s="274">
        <v>2212</v>
      </c>
      <c r="D46" s="535">
        <v>10000</v>
      </c>
      <c r="E46" s="542">
        <v>10000</v>
      </c>
    </row>
    <row r="47" spans="1:5" x14ac:dyDescent="0.25">
      <c r="A47" s="274" t="s">
        <v>740</v>
      </c>
      <c r="B47" s="276" t="s">
        <v>754</v>
      </c>
      <c r="C47" s="274">
        <v>3745</v>
      </c>
      <c r="D47" s="535">
        <v>45000</v>
      </c>
      <c r="E47" s="542">
        <v>48000</v>
      </c>
    </row>
    <row r="48" spans="1:5" x14ac:dyDescent="0.25">
      <c r="A48" s="274"/>
      <c r="B48" s="276"/>
      <c r="C48" s="274"/>
      <c r="D48" s="535"/>
      <c r="E48" s="542"/>
    </row>
    <row r="49" spans="1:5" x14ac:dyDescent="0.25">
      <c r="A49" s="274"/>
      <c r="B49" s="285" t="s">
        <v>806</v>
      </c>
      <c r="C49" s="284"/>
      <c r="D49" s="536">
        <f>SUM(D2:D47)</f>
        <v>61564000</v>
      </c>
      <c r="E49" s="543">
        <f>SUM(E2:E48)</f>
        <v>67106600</v>
      </c>
    </row>
    <row r="50" spans="1:5" x14ac:dyDescent="0.25">
      <c r="A50" s="274"/>
      <c r="B50" s="276"/>
      <c r="C50" s="274"/>
      <c r="D50" s="535"/>
      <c r="E50" s="542"/>
    </row>
    <row r="51" spans="1:5" x14ac:dyDescent="0.25">
      <c r="A51" s="274"/>
      <c r="B51" s="276" t="s">
        <v>781</v>
      </c>
      <c r="C51" s="274">
        <v>3631</v>
      </c>
      <c r="D51" s="535">
        <v>8921000</v>
      </c>
      <c r="E51" s="542">
        <v>9019000</v>
      </c>
    </row>
    <row r="52" spans="1:5" x14ac:dyDescent="0.25">
      <c r="A52" s="274"/>
      <c r="B52" s="276" t="s">
        <v>782</v>
      </c>
      <c r="C52" s="274">
        <v>3632</v>
      </c>
      <c r="D52" s="533">
        <v>432000</v>
      </c>
      <c r="E52" s="542">
        <v>461000</v>
      </c>
    </row>
    <row r="53" spans="1:5" x14ac:dyDescent="0.25">
      <c r="A53" s="274"/>
      <c r="B53" s="276" t="s">
        <v>783</v>
      </c>
      <c r="C53" s="274">
        <v>3429</v>
      </c>
      <c r="D53" s="535">
        <v>3480000</v>
      </c>
      <c r="E53" s="542">
        <v>4013400</v>
      </c>
    </row>
    <row r="54" spans="1:5" x14ac:dyDescent="0.25">
      <c r="A54" s="286"/>
      <c r="B54" s="287" t="s">
        <v>784</v>
      </c>
      <c r="C54" s="286">
        <v>3419</v>
      </c>
      <c r="D54" s="537">
        <v>100000</v>
      </c>
      <c r="E54" s="544">
        <v>100000</v>
      </c>
    </row>
    <row r="55" spans="1:5" x14ac:dyDescent="0.25">
      <c r="A55" s="274"/>
      <c r="B55" s="283" t="s">
        <v>807</v>
      </c>
      <c r="C55" s="284"/>
      <c r="D55" s="536">
        <f>SUM(D51:D54)</f>
        <v>12933000</v>
      </c>
      <c r="E55" s="543">
        <f>SUM(E51:E54)</f>
        <v>13593400</v>
      </c>
    </row>
    <row r="56" spans="1:5" x14ac:dyDescent="0.25">
      <c r="A56" s="274"/>
      <c r="B56" s="276"/>
      <c r="C56" s="274"/>
      <c r="D56" s="535"/>
      <c r="E56" s="542"/>
    </row>
    <row r="57" spans="1:5" x14ac:dyDescent="0.25">
      <c r="A57" s="274"/>
      <c r="B57" s="283" t="s">
        <v>785</v>
      </c>
      <c r="C57" s="284"/>
      <c r="D57" s="536">
        <f>D49+D55</f>
        <v>74497000</v>
      </c>
      <c r="E57" s="543">
        <f>E49+E55</f>
        <v>80700000</v>
      </c>
    </row>
    <row r="58" spans="1:5" x14ac:dyDescent="0.25">
      <c r="A58" s="274"/>
      <c r="B58" s="276"/>
      <c r="C58" s="274"/>
      <c r="D58" s="535"/>
      <c r="E58" s="542"/>
    </row>
    <row r="59" spans="1:5" x14ac:dyDescent="0.25">
      <c r="A59" s="274"/>
      <c r="B59" s="276"/>
      <c r="C59" s="274"/>
      <c r="D59" s="535"/>
      <c r="E59" s="542"/>
    </row>
  </sheetData>
  <sortState ref="A1:E48">
    <sortCondition ref="A2"/>
  </sortState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6</vt:i4>
      </vt:variant>
    </vt:vector>
  </HeadingPairs>
  <TitlesOfParts>
    <vt:vector size="16" baseType="lpstr">
      <vt:lpstr>1.Provozní příjmy a výdaje</vt:lpstr>
      <vt:lpstr>2.Investice</vt:lpstr>
      <vt:lpstr>3.Střednědobý výhled</vt:lpstr>
      <vt:lpstr>2.1.Návrhy dalších investic</vt:lpstr>
      <vt:lpstr>1.1.Příjmy dle položek</vt:lpstr>
      <vt:lpstr>1.2.Výdaje dle položek</vt:lpstr>
      <vt:lpstr>Příjmy odd.§ historie</vt:lpstr>
      <vt:lpstr>Výdaje odd.§ historie</vt:lpstr>
      <vt:lpstr>Navýšení Ekoltes</vt:lpstr>
      <vt:lpstr>List1</vt:lpstr>
      <vt:lpstr>'1.1.Příjmy dle položek'!Názvy_tisku</vt:lpstr>
      <vt:lpstr>'1.2.Výdaje dle položek'!Názvy_tisku</vt:lpstr>
      <vt:lpstr>'1.Provozní příjmy a výdaje'!Názvy_tisku</vt:lpstr>
      <vt:lpstr>'2.1.Návrhy dalších investic'!Názvy_tisku</vt:lpstr>
      <vt:lpstr>'2.Investice'!Názvy_tisku</vt:lpstr>
      <vt:lpstr>'3.Střednědobý výhled'!Názvy_tisku</vt:lpstr>
    </vt:vector>
  </TitlesOfParts>
  <Company>ATC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Birnbaumová Petra</dc:creator>
  <cp:lastModifiedBy>Bakovský Petr</cp:lastModifiedBy>
  <cp:lastPrinted>2021-12-09T07:58:22Z</cp:lastPrinted>
  <dcterms:created xsi:type="dcterms:W3CDTF">2019-07-09T08:11:35Z</dcterms:created>
  <dcterms:modified xsi:type="dcterms:W3CDTF">2021-12-15T07:32:14Z</dcterms:modified>
</cp:coreProperties>
</file>