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kumenty\!!FINANČNÍ ODBOR\Rozpočty\rozpočet 2026\Návrhy\RM 2025-11-18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 l="1"/>
  <c r="F52" i="1"/>
  <c r="D52" i="1"/>
  <c r="C52" i="1"/>
  <c r="C54" i="1" s="1"/>
  <c r="E51" i="1"/>
  <c r="E50" i="1"/>
  <c r="E52" i="1" s="1"/>
  <c r="E49" i="1"/>
  <c r="F46" i="1"/>
  <c r="H45" i="1"/>
  <c r="E45" i="1"/>
  <c r="H44" i="1"/>
  <c r="E44" i="1"/>
  <c r="H43" i="1"/>
  <c r="E43" i="1"/>
  <c r="H42" i="1"/>
  <c r="E42" i="1"/>
  <c r="D42" i="1"/>
  <c r="C42" i="1"/>
  <c r="H41" i="1"/>
  <c r="E41" i="1"/>
  <c r="D41" i="1"/>
  <c r="H40" i="1"/>
  <c r="E40" i="1"/>
  <c r="D40" i="1"/>
  <c r="H39" i="1"/>
  <c r="E39" i="1"/>
  <c r="D39" i="1"/>
  <c r="H38" i="1"/>
  <c r="E38" i="1"/>
  <c r="H37" i="1"/>
  <c r="E37" i="1"/>
  <c r="H36" i="1"/>
  <c r="D36" i="1"/>
  <c r="E36" i="1" s="1"/>
  <c r="H35" i="1"/>
  <c r="E35" i="1"/>
  <c r="H34" i="1"/>
  <c r="E34" i="1"/>
  <c r="H33" i="1"/>
  <c r="E33" i="1"/>
  <c r="D33" i="1"/>
  <c r="C33" i="1"/>
  <c r="C46" i="1" s="1"/>
  <c r="H32" i="1"/>
  <c r="E32" i="1"/>
  <c r="D32" i="1"/>
  <c r="H31" i="1"/>
  <c r="E31" i="1"/>
  <c r="D31" i="1"/>
  <c r="H30" i="1"/>
  <c r="E30" i="1"/>
  <c r="H29" i="1"/>
  <c r="E29" i="1"/>
  <c r="H28" i="1"/>
  <c r="E28" i="1"/>
  <c r="H27" i="1"/>
  <c r="E27" i="1"/>
  <c r="H26" i="1"/>
  <c r="E26" i="1"/>
  <c r="D26" i="1"/>
  <c r="H25" i="1"/>
  <c r="E25" i="1"/>
  <c r="H24" i="1"/>
  <c r="H23" i="1"/>
  <c r="D23" i="1"/>
  <c r="H22" i="1"/>
  <c r="E22" i="1"/>
  <c r="H21" i="1"/>
  <c r="E21" i="1"/>
  <c r="H20" i="1"/>
  <c r="E20" i="1"/>
  <c r="H19" i="1"/>
  <c r="E19" i="1"/>
  <c r="H18" i="1"/>
  <c r="E18" i="1"/>
  <c r="D18" i="1"/>
  <c r="H17" i="1"/>
  <c r="E17" i="1"/>
  <c r="H16" i="1"/>
  <c r="E16" i="1"/>
  <c r="D16" i="1"/>
  <c r="H15" i="1"/>
  <c r="E15" i="1"/>
  <c r="H14" i="1"/>
  <c r="E14" i="1"/>
  <c r="H13" i="1"/>
  <c r="E13" i="1"/>
  <c r="D13" i="1"/>
  <c r="H12" i="1"/>
  <c r="E12" i="1"/>
  <c r="H11" i="1"/>
  <c r="E11" i="1"/>
  <c r="H10" i="1"/>
  <c r="E10" i="1"/>
  <c r="H9" i="1"/>
  <c r="E9" i="1"/>
  <c r="D9" i="1"/>
  <c r="H8" i="1"/>
  <c r="E8" i="1"/>
  <c r="H7" i="1"/>
  <c r="E7" i="1"/>
  <c r="D7" i="1"/>
  <c r="H6" i="1"/>
  <c r="E6" i="1"/>
  <c r="H5" i="1"/>
  <c r="D5" i="1"/>
  <c r="E5" i="1" s="1"/>
  <c r="H4" i="1"/>
  <c r="E4" i="1"/>
  <c r="H3" i="1"/>
  <c r="E3" i="1"/>
  <c r="D3" i="1"/>
  <c r="H2" i="1"/>
  <c r="D2" i="1"/>
  <c r="E2" i="1" s="1"/>
  <c r="E46" i="1" l="1"/>
  <c r="E54" i="1" s="1"/>
  <c r="F56" i="1"/>
  <c r="D46" i="1"/>
  <c r="D54" i="1" s="1"/>
</calcChain>
</file>

<file path=xl/comments1.xml><?xml version="1.0" encoding="utf-8"?>
<comments xmlns="http://schemas.openxmlformats.org/spreadsheetml/2006/main">
  <authors>
    <author>Zeravikova</author>
    <author>Jiří Krumnikl</author>
  </authors>
  <commentList>
    <comment ref="D2" authorId="0" shapeId="0">
      <text>
        <r>
          <rPr>
            <b/>
            <sz val="9"/>
            <color indexed="81"/>
            <rFont val="Tahoma"/>
            <family val="2"/>
            <charset val="238"/>
          </rPr>
          <t>Zeravikova:</t>
        </r>
        <r>
          <rPr>
            <sz val="9"/>
            <color indexed="81"/>
            <rFont val="Tahoma"/>
            <family val="2"/>
            <charset val="238"/>
          </rPr>
          <t xml:space="preserve">
navýšení o očistu čápa 50 tis. Kč vč. DPH
P. Slovák - přesun 1,6 mil. do Blokového čištění (dle skutečných nákladů)
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  <charset val="238"/>
          </rPr>
          <t>Zeravikova:</t>
        </r>
        <r>
          <rPr>
            <sz val="9"/>
            <color indexed="81"/>
            <rFont val="Tahoma"/>
            <family val="2"/>
            <charset val="238"/>
          </rPr>
          <t xml:space="preserve">
navýšení 5 x 35 000,- = 175 000,- Kč údržba záchodů v parku čs legii
mzdy + čístící prostky
J. Krumnikl - zimní údržba navíc pro WC v parku nepatří sem, úklid se platí v rámci kapitoly Údržba parku Sady čs. Legií
J. Krumnikl - přidáno 240 tis. na případný provoz nových WC Kropáčova (odhad)
</t>
        </r>
      </text>
    </comment>
    <comment ref="D5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P. Slovák - přesun z údržby 1,6 mil. k pokrytí skutečných nákladů</t>
        </r>
      </text>
    </comment>
    <comment ref="D7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P. Slovák - přesun 100 tis. do údržby zastávek dle skutečných nákladů
P. Slovák - přidání 100 tis. na čištění nového parkoviště Kropáčova (odhad)</t>
        </r>
      </text>
    </comment>
    <comment ref="D9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P. Slovák - posílení o 100 tis. na skutečné náklady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38"/>
          </rPr>
          <t>Zeravikova:</t>
        </r>
        <r>
          <rPr>
            <sz val="9"/>
            <color indexed="81"/>
            <rFont val="Tahoma"/>
            <family val="2"/>
            <charset val="238"/>
          </rPr>
          <t xml:space="preserve">
náhradní výsadba</t>
        </r>
      </text>
    </comment>
    <comment ref="D16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D. Ličmanová - přidání zálivky náměstí TGM po ukončení následné péče k 10/2025</t>
        </r>
      </text>
    </comment>
    <comment ref="D18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přesun financí na zimní údržbu WC v parku z kapitoly mobilních WC</t>
        </r>
      </text>
    </comment>
    <comment ref="D26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P. Oravová - přesun v rámci kapitol na základě vývoje r. 2025 (do údržby laviček)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  <charset val="238"/>
          </rPr>
          <t>Zeravikova:</t>
        </r>
        <r>
          <rPr>
            <sz val="9"/>
            <color indexed="81"/>
            <rFont val="Tahoma"/>
            <family val="2"/>
            <charset val="238"/>
          </rPr>
          <t xml:space="preserve">
je to včetně nadačních hrobů?</t>
        </r>
      </text>
    </comment>
    <comment ref="D32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P. Oravová - přesun v rámci kapitol na základě vývoje r. 2025</t>
        </r>
      </text>
    </comment>
    <comment ref="D36" authorId="1" shapeId="0">
      <text>
        <r>
          <rPr>
            <b/>
            <sz val="9"/>
            <color indexed="81"/>
            <rFont val="Tahoma"/>
            <family val="2"/>
            <charset val="238"/>
          </rPr>
          <t>Jiří Krumnikl:</t>
        </r>
        <r>
          <rPr>
            <sz val="9"/>
            <color indexed="81"/>
            <rFont val="Tahoma"/>
            <family val="2"/>
            <charset val="238"/>
          </rPr>
          <t xml:space="preserve">
P. Slovák - každoročně chybí finance na úklid pouti Drahotuše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  <charset val="238"/>
          </rPr>
          <t>Zeravikova:</t>
        </r>
        <r>
          <rPr>
            <sz val="9"/>
            <color indexed="81"/>
            <rFont val="Tahoma"/>
            <family val="2"/>
            <charset val="238"/>
          </rPr>
          <t xml:space="preserve">
přičteno 54 tis. Kč
souhlas Ing. Krumnikl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  <charset val="238"/>
          </rPr>
          <t>Zeravikova:</t>
        </r>
        <r>
          <rPr>
            <sz val="9"/>
            <color indexed="81"/>
            <rFont val="Tahoma"/>
            <family val="2"/>
            <charset val="238"/>
          </rPr>
          <t xml:space="preserve">
valorizace za úklid stanovišt 12x10tis.Kč
=120 000,-
-navýšení poplatků 330 000,-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  <charset val="238"/>
          </rPr>
          <t>Zeravikova:</t>
        </r>
        <r>
          <rPr>
            <sz val="9"/>
            <color indexed="81"/>
            <rFont val="Tahoma"/>
            <family val="2"/>
            <charset val="238"/>
          </rPr>
          <t xml:space="preserve">
navýšení :
- 1,5 mil. na odpady
- 500 vč. DPH tis. na dalšího člověka </t>
        </r>
      </text>
    </comment>
  </commentList>
</comments>
</file>

<file path=xl/sharedStrings.xml><?xml version="1.0" encoding="utf-8"?>
<sst xmlns="http://schemas.openxmlformats.org/spreadsheetml/2006/main" count="114" uniqueCount="104">
  <si>
    <t xml:space="preserve">Specifikace zakázky </t>
  </si>
  <si>
    <t>specifikace 2025</t>
  </si>
  <si>
    <t>specifikace 2025 + požadované rozšíření některých činností</t>
  </si>
  <si>
    <t>specifikace 2026 FINÁLNÍ NÁVRH včetně inflace 2,3%</t>
  </si>
  <si>
    <t>specifikace 2026 FINÁLNÍ NÁVRH včetně inflace 2,3% a zaokrouhlení</t>
  </si>
  <si>
    <t>původní verze</t>
  </si>
  <si>
    <t>rozdíl</t>
  </si>
  <si>
    <t>1.1.1.</t>
  </si>
  <si>
    <t>Údržba, opravy a čistění pozemních komunikací  v majetku města Hranic (vč. místních částí)+skládkovné+očista čápa</t>
  </si>
  <si>
    <t>1.1.11.</t>
  </si>
  <si>
    <t xml:space="preserve">Správa a údržba mobilních WC </t>
  </si>
  <si>
    <t>1.1.4.</t>
  </si>
  <si>
    <t>Zvýšená očista komunikací Města Hranic</t>
  </si>
  <si>
    <t>1.1.2.</t>
  </si>
  <si>
    <t>Blokové čištění místních komunikací a chodníků</t>
  </si>
  <si>
    <t>1.1.3.</t>
  </si>
  <si>
    <t>Jarní čištění komunikací</t>
  </si>
  <si>
    <t>1.1.5.</t>
  </si>
  <si>
    <t xml:space="preserve">Údržba chodníků, cyklostezek a schodišť vč. zimní (strojní i ruční) </t>
  </si>
  <si>
    <t>1.1.6.</t>
  </si>
  <si>
    <t>Vývoz košů na psí exkrementy</t>
  </si>
  <si>
    <t>1.1.7.</t>
  </si>
  <si>
    <t>Údržba a očista autobusových zastávek</t>
  </si>
  <si>
    <t>2.1.</t>
  </si>
  <si>
    <t xml:space="preserve">Naložení a odvoz naplavenin od hradítka Drahotušského náhonu  </t>
  </si>
  <si>
    <t>1.8.1.</t>
  </si>
  <si>
    <t>Uskladnění, údržba a servis přívěsného vozíku, mobilních čerpadel pro dešťovou kanalizaci a hradítek v ulicích Kropáčova, Přísady a v Sadech ČS.legií</t>
  </si>
  <si>
    <t>5.2.8.</t>
  </si>
  <si>
    <t xml:space="preserve">Přistavení kontejnerů - jarní a podzimní sběr  </t>
  </si>
  <si>
    <t>5.3.1.</t>
  </si>
  <si>
    <t>Údržba ploch veřejné zeleně - běžná údržba vč. sečení</t>
  </si>
  <si>
    <t>Odstranění přestárlých keřů, živých plotů neplnících svou funkci z městské zeleně, vč.porostu bránícím výhledům v křižovatkách</t>
  </si>
  <si>
    <t>Údržba trvalkových a letničkových záhonů, mobilní nádoby-výsadba, dosadba</t>
  </si>
  <si>
    <t>Zálivka nových výsadeb</t>
  </si>
  <si>
    <t>Odstraňování zeleně z městských hradeb</t>
  </si>
  <si>
    <t>5.3.2.</t>
  </si>
  <si>
    <t>Údržba parku "Sady Československých legií" - běžná údržba</t>
  </si>
  <si>
    <t>Údržba květnatých záhonů, výsadba letniček, pletí, zálivka</t>
  </si>
  <si>
    <t>5.3.3.</t>
  </si>
  <si>
    <t>Údržba zámecké zahrady</t>
  </si>
  <si>
    <t>5.3.4.</t>
  </si>
  <si>
    <t>Údržba zaplevelených ploch (mulčování bez sběru a chemické ošetření proti šíření plevelu)</t>
  </si>
  <si>
    <t>5.4.1.</t>
  </si>
  <si>
    <t>Deratizace ve veřejné zeleni</t>
  </si>
  <si>
    <t>3.1.1.</t>
  </si>
  <si>
    <t>Provoz, úklid a údržba in-line hřiště/workoutové hřiště, skate park,lezecké balvany na Žáčkově ul.</t>
  </si>
  <si>
    <t>3.2.1.</t>
  </si>
  <si>
    <t>Úklid, sečení a údržba židovského hřbitova</t>
  </si>
  <si>
    <t>3.2.2.</t>
  </si>
  <si>
    <t>Úklid, sečení a údržba okolí portálů železničního tunelu ve Slavíči</t>
  </si>
  <si>
    <t xml:space="preserve">  1.2.2.</t>
  </si>
  <si>
    <t>Údržba dětských hřišť a hřišť pro seniory a výměna a doplnění mobiliáře (vč. obměny), údržba mobiliáře na Masarykově náměstí (vč. obměny)</t>
  </si>
  <si>
    <t>1.2.1.</t>
  </si>
  <si>
    <t xml:space="preserve">Správcovství dětských hřišť a hřišť pro seniory </t>
  </si>
  <si>
    <t>5.1.3.</t>
  </si>
  <si>
    <t>Zimní údržba chodníků na hřbitovech</t>
  </si>
  <si>
    <t>5.1.2.</t>
  </si>
  <si>
    <t xml:space="preserve">Vytěžení stromů na hřbitovech, včetně náhradní výsadby </t>
  </si>
  <si>
    <t>5.1.1.</t>
  </si>
  <si>
    <t xml:space="preserve">Pohřby občanů bez příbuzných </t>
  </si>
  <si>
    <t>1.3.1.</t>
  </si>
  <si>
    <t>Opravy a udržování hřbitovů vč. sečení všech travnatých ploch 4x ročně, skládkování odpadů (3.249 tis.-opravy a udrž.hřbitovů,seče a opravy a údržba nadač.a opuštěných hrobů, 386 tis.-skládkování odpadů)</t>
  </si>
  <si>
    <t>1.2.3.</t>
  </si>
  <si>
    <t xml:space="preserve">Údržba, nákup a výměna laviček                                                                                                            </t>
  </si>
  <si>
    <t>1.7.</t>
  </si>
  <si>
    <t>Provoz a údržba vodních prvků-kašny, pítka, mlžítek na Masarykově náměstí a pítka na Školním náměstí</t>
  </si>
  <si>
    <t>1.1.9.</t>
  </si>
  <si>
    <t>Zajištění provozu zpoplatněného parkovacího systému v Hranicích (dále jen MPS)</t>
  </si>
  <si>
    <t>1.1.10.</t>
  </si>
  <si>
    <t>Zajištění provozu cyklověže</t>
  </si>
  <si>
    <t>1.1.8.</t>
  </si>
  <si>
    <t>Správa tržišť</t>
  </si>
  <si>
    <t>5.2.9.</t>
  </si>
  <si>
    <t xml:space="preserve">Vývoz odpadů - zahrádkařské kolonie   </t>
  </si>
  <si>
    <t>5.2.6.</t>
  </si>
  <si>
    <t xml:space="preserve">Zpracování biologicky rozložitelného odpadu od občanů </t>
  </si>
  <si>
    <t>5.2.2.</t>
  </si>
  <si>
    <t xml:space="preserve">Svoz komunálního odpadu z hůře přístupných lokalit </t>
  </si>
  <si>
    <t>5.2.1.</t>
  </si>
  <si>
    <t>Svoz komunálního odpadu, uložení odpadu na skládku - MS (19.896 tis. za svoz a uložení KO na skládku + 600 tis. přísp.na obsluhu a správu digit.systému označování a evidence svážených nádob EOKO)</t>
  </si>
  <si>
    <t>5.2.3.</t>
  </si>
  <si>
    <t>Sběr a svoz  tříděného komunálního odpadu (separovaný odpad)</t>
  </si>
  <si>
    <t>5.2.5.</t>
  </si>
  <si>
    <t>Sběrný dvůr - likvidace odpadů od občanů (+odebr.elektrozařízení, dřevo)</t>
  </si>
  <si>
    <t>5.2.7.</t>
  </si>
  <si>
    <t>Sběr nebezpečného odpadu - mobilní svoz z místních částí</t>
  </si>
  <si>
    <t>5.2.10.</t>
  </si>
  <si>
    <t>Likvidace černých skládek</t>
  </si>
  <si>
    <t>5.2.4.</t>
  </si>
  <si>
    <t>Údržba a opravy stanovišť kontejnerů na tříděný  odpad</t>
  </si>
  <si>
    <t>Celkem</t>
  </si>
  <si>
    <t>Zajišťování služeb mimo specifikaci zakázky</t>
  </si>
  <si>
    <t>Údržba a provoz veřejného osvětlení</t>
  </si>
  <si>
    <t>Zabezpečení provozu veř.pohřebiště</t>
  </si>
  <si>
    <t>Příspěvek plovárna a letní koupaliště</t>
  </si>
  <si>
    <t>Celkový součet</t>
  </si>
  <si>
    <t>ROZDÍL specifikace 2026/2025</t>
  </si>
  <si>
    <t>v Hranicích 4.10.2025</t>
  </si>
  <si>
    <t>…...................................</t>
  </si>
  <si>
    <t>….....................................</t>
  </si>
  <si>
    <t>Ing. Adolf Pytela</t>
  </si>
  <si>
    <t>Ing. František Polách</t>
  </si>
  <si>
    <t>předsada představenstva</t>
  </si>
  <si>
    <t>ředitel společnosti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</si>
</sst>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family val="2"/>
      <charset val="238"/>
    </font>
    <font>
      <i/>
      <sz val="10"/>
      <color rgb="FFFF0000"/>
      <name val="Arial"/>
      <family val="2"/>
      <charset val="238"/>
    </font>
    <font>
      <i/>
      <sz val="10"/>
      <color rgb="FFFF0000"/>
      <name val="Arial CE"/>
      <family val="2"/>
      <charset val="238"/>
    </font>
    <font>
      <b/>
      <sz val="10"/>
      <color theme="1"/>
      <name val="Arial CE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7030A0"/>
      <name val="Arial CE"/>
      <charset val="238"/>
    </font>
    <font>
      <b/>
      <sz val="10"/>
      <color rgb="FFFF0000"/>
      <name val="Arial CE"/>
      <family val="2"/>
      <charset val="238"/>
    </font>
    <font>
      <sz val="10"/>
      <color theme="1"/>
      <name val="Arial CE"/>
      <charset val="238"/>
    </font>
    <font>
      <u/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u/>
      <sz val="10"/>
      <name val="Arial"/>
      <family val="2"/>
      <charset val="238"/>
    </font>
    <font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23"/>
      </patternFill>
    </fill>
    <fill>
      <patternFill patternType="solid">
        <fgColor theme="0"/>
        <bgColor indexed="22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3" fontId="2" fillId="2" borderId="1" xfId="1" applyNumberFormat="1" applyFont="1" applyFill="1" applyBorder="1" applyAlignment="1">
      <alignment horizontal="center"/>
    </xf>
    <xf numFmtId="3" fontId="2" fillId="3" borderId="2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3" fontId="2" fillId="4" borderId="3" xfId="1" applyNumberFormat="1" applyFont="1" applyFill="1" applyBorder="1" applyAlignment="1">
      <alignment horizontal="center" vertical="center" wrapText="1"/>
    </xf>
    <xf numFmtId="3" fontId="2" fillId="5" borderId="4" xfId="1" applyNumberFormat="1" applyFont="1" applyFill="1" applyBorder="1"/>
    <xf numFmtId="3" fontId="2" fillId="5" borderId="5" xfId="1" applyNumberFormat="1" applyFont="1" applyFill="1" applyBorder="1"/>
    <xf numFmtId="3" fontId="4" fillId="5" borderId="5" xfId="1" applyNumberFormat="1" applyFont="1" applyFill="1" applyBorder="1"/>
    <xf numFmtId="3" fontId="5" fillId="0" borderId="0" xfId="0" applyNumberFormat="1" applyFont="1"/>
    <xf numFmtId="3" fontId="2" fillId="5" borderId="4" xfId="1" applyNumberFormat="1" applyFont="1" applyFill="1" applyBorder="1" applyAlignment="1">
      <alignment wrapText="1"/>
    </xf>
    <xf numFmtId="0" fontId="6" fillId="0" borderId="0" xfId="0" applyFont="1"/>
    <xf numFmtId="3" fontId="7" fillId="4" borderId="3" xfId="1" applyNumberFormat="1" applyFont="1" applyFill="1" applyBorder="1" applyAlignment="1">
      <alignment horizontal="center" vertical="center" wrapText="1"/>
    </xf>
    <xf numFmtId="3" fontId="2" fillId="5" borderId="6" xfId="1" applyNumberFormat="1" applyFont="1" applyFill="1" applyBorder="1"/>
    <xf numFmtId="3" fontId="2" fillId="5" borderId="7" xfId="0" applyNumberFormat="1" applyFont="1" applyFill="1" applyBorder="1"/>
    <xf numFmtId="3" fontId="1" fillId="5" borderId="8" xfId="0" applyNumberFormat="1" applyFont="1" applyFill="1" applyBorder="1"/>
    <xf numFmtId="3" fontId="1" fillId="5" borderId="4" xfId="1" applyNumberFormat="1" applyFill="1" applyBorder="1"/>
    <xf numFmtId="3" fontId="1" fillId="5" borderId="5" xfId="1" applyNumberFormat="1" applyFill="1" applyBorder="1"/>
    <xf numFmtId="3" fontId="1" fillId="5" borderId="6" xfId="1" applyNumberFormat="1" applyFill="1" applyBorder="1"/>
    <xf numFmtId="3" fontId="2" fillId="4" borderId="4" xfId="1" applyNumberFormat="1" applyFont="1" applyFill="1" applyBorder="1" applyAlignment="1">
      <alignment horizontal="center" vertical="center" wrapText="1"/>
    </xf>
    <xf numFmtId="3" fontId="1" fillId="5" borderId="4" xfId="1" applyNumberFormat="1" applyFill="1" applyBorder="1" applyAlignment="1">
      <alignment vertical="center" wrapText="1"/>
    </xf>
    <xf numFmtId="3" fontId="1" fillId="5" borderId="4" xfId="1" applyNumberFormat="1" applyFill="1" applyBorder="1" applyAlignment="1">
      <alignment horizontal="right" vertical="center" wrapText="1"/>
    </xf>
    <xf numFmtId="3" fontId="2" fillId="4" borderId="6" xfId="1" applyNumberFormat="1" applyFont="1" applyFill="1" applyBorder="1" applyAlignment="1">
      <alignment horizontal="center" vertical="top" wrapText="1"/>
    </xf>
    <xf numFmtId="3" fontId="2" fillId="4" borderId="3" xfId="1" applyNumberFormat="1" applyFont="1" applyFill="1" applyBorder="1" applyAlignment="1">
      <alignment horizontal="center" vertical="top" wrapText="1"/>
    </xf>
    <xf numFmtId="3" fontId="2" fillId="4" borderId="3" xfId="1" applyNumberFormat="1" applyFont="1" applyFill="1" applyBorder="1" applyAlignment="1">
      <alignment horizontal="left" vertical="center" wrapText="1"/>
    </xf>
    <xf numFmtId="3" fontId="1" fillId="5" borderId="4" xfId="1" applyNumberFormat="1" applyFill="1" applyBorder="1" applyAlignment="1">
      <alignment wrapText="1"/>
    </xf>
    <xf numFmtId="3" fontId="2" fillId="5" borderId="6" xfId="1" applyNumberFormat="1" applyFont="1" applyFill="1" applyBorder="1" applyAlignment="1">
      <alignment horizontal="left" wrapText="1"/>
    </xf>
    <xf numFmtId="3" fontId="2" fillId="6" borderId="3" xfId="1" applyNumberFormat="1" applyFont="1" applyFill="1" applyBorder="1" applyAlignment="1">
      <alignment horizontal="center" wrapText="1"/>
    </xf>
    <xf numFmtId="3" fontId="2" fillId="4" borderId="3" xfId="1" applyNumberFormat="1" applyFont="1" applyFill="1" applyBorder="1" applyAlignment="1">
      <alignment horizontal="center" wrapText="1"/>
    </xf>
    <xf numFmtId="0" fontId="3" fillId="5" borderId="0" xfId="0" applyFont="1" applyFill="1"/>
    <xf numFmtId="3" fontId="1" fillId="4" borderId="3" xfId="1" applyNumberFormat="1" applyFill="1" applyBorder="1" applyAlignment="1">
      <alignment horizontal="center" wrapText="1"/>
    </xf>
    <xf numFmtId="3" fontId="1" fillId="5" borderId="4" xfId="1" applyNumberFormat="1" applyFill="1" applyBorder="1" applyAlignment="1">
      <alignment horizontal="right"/>
    </xf>
    <xf numFmtId="0" fontId="8" fillId="0" borderId="0" xfId="0" applyFont="1"/>
    <xf numFmtId="3" fontId="1" fillId="0" borderId="4" xfId="1" applyNumberFormat="1" applyFill="1" applyBorder="1"/>
    <xf numFmtId="0" fontId="6" fillId="5" borderId="0" xfId="0" applyFont="1" applyFill="1"/>
    <xf numFmtId="3" fontId="1" fillId="4" borderId="5" xfId="1" applyNumberFormat="1" applyFill="1" applyBorder="1" applyAlignment="1">
      <alignment horizontal="center" wrapText="1"/>
    </xf>
    <xf numFmtId="0" fontId="9" fillId="0" borderId="0" xfId="0" applyFont="1"/>
    <xf numFmtId="0" fontId="9" fillId="5" borderId="0" xfId="0" applyFont="1" applyFill="1"/>
    <xf numFmtId="3" fontId="1" fillId="4" borderId="4" xfId="1" applyNumberFormat="1" applyFill="1" applyBorder="1" applyAlignment="1">
      <alignment horizontal="center" wrapText="1"/>
    </xf>
    <xf numFmtId="3" fontId="2" fillId="4" borderId="6" xfId="1" applyNumberFormat="1" applyFont="1" applyFill="1" applyBorder="1" applyAlignment="1">
      <alignment horizontal="center" wrapText="1"/>
    </xf>
    <xf numFmtId="3" fontId="2" fillId="2" borderId="9" xfId="1" applyNumberFormat="1" applyFont="1" applyFill="1" applyBorder="1"/>
    <xf numFmtId="3" fontId="2" fillId="5" borderId="9" xfId="1" applyNumberFormat="1" applyFont="1" applyFill="1" applyBorder="1"/>
    <xf numFmtId="3" fontId="2" fillId="5" borderId="9" xfId="1" applyNumberFormat="1" applyFont="1" applyFill="1" applyBorder="1" applyAlignment="1">
      <alignment horizontal="right"/>
    </xf>
    <xf numFmtId="3" fontId="2" fillId="2" borderId="0" xfId="0" applyNumberFormat="1" applyFont="1" applyFill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3" fillId="0" borderId="0" xfId="0" applyNumberFormat="1" applyFont="1"/>
    <xf numFmtId="3" fontId="2" fillId="2" borderId="11" xfId="0" applyNumberFormat="1" applyFont="1" applyFill="1" applyBorder="1"/>
    <xf numFmtId="3" fontId="2" fillId="0" borderId="11" xfId="0" applyNumberFormat="1" applyFont="1" applyBorder="1"/>
    <xf numFmtId="3" fontId="2" fillId="5" borderId="11" xfId="1" applyNumberFormat="1" applyFont="1" applyFill="1" applyBorder="1" applyAlignment="1">
      <alignment horizontal="right"/>
    </xf>
    <xf numFmtId="3" fontId="2" fillId="0" borderId="11" xfId="0" applyNumberFormat="1" applyFont="1" applyBorder="1" applyAlignment="1">
      <alignment horizontal="right"/>
    </xf>
    <xf numFmtId="3" fontId="2" fillId="2" borderId="12" xfId="0" applyNumberFormat="1" applyFont="1" applyFill="1" applyBorder="1"/>
    <xf numFmtId="3" fontId="2" fillId="0" borderId="12" xfId="0" applyNumberFormat="1" applyFont="1" applyBorder="1"/>
    <xf numFmtId="3" fontId="2" fillId="5" borderId="12" xfId="1" applyNumberFormat="1" applyFont="1" applyFill="1" applyBorder="1" applyAlignment="1">
      <alignment horizontal="right"/>
    </xf>
    <xf numFmtId="3" fontId="2" fillId="2" borderId="13" xfId="0" applyNumberFormat="1" applyFont="1" applyFill="1" applyBorder="1"/>
    <xf numFmtId="3" fontId="1" fillId="0" borderId="13" xfId="0" applyNumberFormat="1" applyFont="1" applyBorder="1"/>
    <xf numFmtId="3" fontId="2" fillId="5" borderId="13" xfId="1" applyNumberFormat="1" applyFont="1" applyFill="1" applyBorder="1" applyAlignment="1">
      <alignment horizontal="right"/>
    </xf>
    <xf numFmtId="3" fontId="1" fillId="0" borderId="11" xfId="0" applyNumberFormat="1" applyFont="1" applyBorder="1" applyAlignment="1">
      <alignment horizontal="right"/>
    </xf>
    <xf numFmtId="3" fontId="2" fillId="2" borderId="14" xfId="0" applyNumberFormat="1" applyFont="1" applyFill="1" applyBorder="1"/>
    <xf numFmtId="3" fontId="2" fillId="0" borderId="14" xfId="0" applyNumberFormat="1" applyFont="1" applyBorder="1"/>
    <xf numFmtId="3" fontId="2" fillId="0" borderId="14" xfId="0" applyNumberFormat="1" applyFont="1" applyBorder="1" applyAlignment="1">
      <alignment horizontal="right"/>
    </xf>
    <xf numFmtId="3" fontId="2" fillId="5" borderId="0" xfId="0" applyNumberFormat="1" applyFont="1" applyFill="1"/>
    <xf numFmtId="0" fontId="10" fillId="0" borderId="0" xfId="0" applyFont="1"/>
    <xf numFmtId="3" fontId="11" fillId="0" borderId="0" xfId="0" applyNumberFormat="1" applyFont="1" applyAlignment="1">
      <alignment horizontal="right"/>
    </xf>
    <xf numFmtId="3" fontId="11" fillId="0" borderId="0" xfId="0" applyNumberFormat="1" applyFont="1"/>
    <xf numFmtId="3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2" borderId="0" xfId="0" applyFont="1" applyFill="1"/>
    <xf numFmtId="3" fontId="2" fillId="2" borderId="0" xfId="1" applyNumberFormat="1" applyFont="1" applyFill="1" applyAlignment="1">
      <alignment horizontal="left" vertical="center"/>
    </xf>
    <xf numFmtId="3" fontId="1" fillId="3" borderId="2" xfId="1" applyNumberFormat="1" applyFont="1" applyFill="1" applyBorder="1" applyAlignment="1">
      <alignment horizontal="center" vertical="center" wrapText="1"/>
    </xf>
    <xf numFmtId="3" fontId="1" fillId="5" borderId="5" xfId="1" applyNumberFormat="1" applyFont="1" applyFill="1" applyBorder="1"/>
    <xf numFmtId="3" fontId="1" fillId="0" borderId="5" xfId="1" applyNumberFormat="1" applyFont="1" applyFill="1" applyBorder="1"/>
    <xf numFmtId="3" fontId="1" fillId="5" borderId="9" xfId="1" applyNumberFormat="1" applyFont="1" applyFill="1" applyBorder="1" applyAlignment="1">
      <alignment horizontal="right"/>
    </xf>
    <xf numFmtId="3" fontId="1" fillId="0" borderId="0" xfId="0" applyNumberFormat="1" applyFont="1" applyAlignment="1">
      <alignment horizontal="right"/>
    </xf>
    <xf numFmtId="3" fontId="1" fillId="0" borderId="14" xfId="0" applyNumberFormat="1" applyFont="1" applyBorder="1" applyAlignment="1">
      <alignment horizontal="right"/>
    </xf>
    <xf numFmtId="3" fontId="1" fillId="0" borderId="0" xfId="0" applyNumberFormat="1" applyFont="1"/>
    <xf numFmtId="3" fontId="14" fillId="0" borderId="0" xfId="0" applyNumberFormat="1" applyFont="1"/>
    <xf numFmtId="3" fontId="1" fillId="0" borderId="0" xfId="0" applyNumberFormat="1" applyFont="1" applyAlignment="1">
      <alignment horizontal="left"/>
    </xf>
    <xf numFmtId="3" fontId="15" fillId="0" borderId="0" xfId="0" applyNumberFormat="1" applyFont="1"/>
    <xf numFmtId="3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3" fontId="2" fillId="7" borderId="10" xfId="0" applyNumberFormat="1" applyFont="1" applyFill="1" applyBorder="1" applyAlignment="1">
      <alignment horizontal="center" vertical="center" wrapText="1"/>
    </xf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37"/>
  <sheetViews>
    <sheetView tabSelected="1" topLeftCell="A10" workbookViewId="0">
      <selection activeCell="F53" sqref="F53"/>
    </sheetView>
  </sheetViews>
  <sheetFormatPr defaultColWidth="8.7109375" defaultRowHeight="12.75" x14ac:dyDescent="0.2"/>
  <cols>
    <col min="1" max="1" width="7.28515625" style="68" customWidth="1"/>
    <col min="2" max="2" width="99.5703125" style="4" customWidth="1"/>
    <col min="3" max="3" width="12.7109375" style="4" customWidth="1"/>
    <col min="4" max="4" width="17.5703125" style="4" customWidth="1"/>
    <col min="5" max="5" width="17.42578125" style="4" customWidth="1"/>
    <col min="6" max="6" width="16.28515625" style="82" customWidth="1"/>
    <col min="7" max="7" width="13.28515625" style="4" hidden="1" customWidth="1"/>
    <col min="8" max="8" width="10.7109375" style="4" hidden="1" customWidth="1"/>
    <col min="9" max="9" width="8.7109375" style="4"/>
    <col min="10" max="10" width="8.28515625" style="4" customWidth="1"/>
    <col min="11" max="16384" width="8.7109375" style="4"/>
  </cols>
  <sheetData>
    <row r="1" spans="1:12" ht="63.75" x14ac:dyDescent="0.2">
      <c r="A1" s="1"/>
      <c r="B1" s="69" t="s">
        <v>0</v>
      </c>
      <c r="C1" s="2" t="s">
        <v>1</v>
      </c>
      <c r="D1" s="2" t="s">
        <v>2</v>
      </c>
      <c r="E1" s="2" t="s">
        <v>3</v>
      </c>
      <c r="F1" s="70" t="s">
        <v>4</v>
      </c>
      <c r="G1" s="3" t="s">
        <v>5</v>
      </c>
      <c r="H1" s="3" t="s">
        <v>6</v>
      </c>
    </row>
    <row r="2" spans="1:12" x14ac:dyDescent="0.2">
      <c r="A2" s="5" t="s">
        <v>7</v>
      </c>
      <c r="B2" s="6" t="s">
        <v>8</v>
      </c>
      <c r="C2" s="7">
        <v>14334000</v>
      </c>
      <c r="D2" s="7">
        <f>14334000+55000-1600000</f>
        <v>12789000</v>
      </c>
      <c r="E2" s="7">
        <f>D2*1.023</f>
        <v>13083146.999999998</v>
      </c>
      <c r="F2" s="71">
        <v>13083000</v>
      </c>
      <c r="G2" s="8">
        <v>13083000</v>
      </c>
      <c r="H2" s="9">
        <f>F2-G2</f>
        <v>0</v>
      </c>
    </row>
    <row r="3" spans="1:12" x14ac:dyDescent="0.2">
      <c r="A3" s="5" t="s">
        <v>9</v>
      </c>
      <c r="B3" s="6" t="s">
        <v>10</v>
      </c>
      <c r="C3" s="6">
        <v>930000</v>
      </c>
      <c r="D3" s="6">
        <f>930000+175000-175000+240000</f>
        <v>1170000</v>
      </c>
      <c r="E3" s="6">
        <f t="shared" ref="E3:E45" si="0">D3*1.023</f>
        <v>1196910</v>
      </c>
      <c r="F3" s="71">
        <v>1197000</v>
      </c>
      <c r="G3" s="8">
        <v>1197000</v>
      </c>
      <c r="H3" s="9">
        <f t="shared" ref="H3:H45" si="1">F3-G3</f>
        <v>0</v>
      </c>
    </row>
    <row r="4" spans="1:12" x14ac:dyDescent="0.2">
      <c r="A4" s="5" t="s">
        <v>11</v>
      </c>
      <c r="B4" s="6" t="s">
        <v>12</v>
      </c>
      <c r="C4" s="6">
        <v>1014000</v>
      </c>
      <c r="D4" s="6">
        <v>1014000</v>
      </c>
      <c r="E4" s="6">
        <f t="shared" si="0"/>
        <v>1037321.9999999999</v>
      </c>
      <c r="F4" s="71">
        <v>1037000</v>
      </c>
      <c r="G4" s="8">
        <v>1037000</v>
      </c>
      <c r="H4" s="9">
        <f t="shared" si="1"/>
        <v>0</v>
      </c>
    </row>
    <row r="5" spans="1:12" x14ac:dyDescent="0.2">
      <c r="A5" s="5" t="s">
        <v>13</v>
      </c>
      <c r="B5" s="6" t="s">
        <v>14</v>
      </c>
      <c r="C5" s="6">
        <v>984000</v>
      </c>
      <c r="D5" s="6">
        <f>984000+1600000</f>
        <v>2584000</v>
      </c>
      <c r="E5" s="6">
        <f t="shared" si="0"/>
        <v>2643431.9999999995</v>
      </c>
      <c r="F5" s="71">
        <v>2643000</v>
      </c>
      <c r="G5" s="8">
        <v>2643000</v>
      </c>
      <c r="H5" s="9">
        <f t="shared" si="1"/>
        <v>0</v>
      </c>
    </row>
    <row r="6" spans="1:12" x14ac:dyDescent="0.2">
      <c r="A6" s="5" t="s">
        <v>15</v>
      </c>
      <c r="B6" s="6" t="s">
        <v>16</v>
      </c>
      <c r="C6" s="6">
        <v>358000</v>
      </c>
      <c r="D6" s="6">
        <v>358000</v>
      </c>
      <c r="E6" s="6">
        <f t="shared" si="0"/>
        <v>366233.99999999994</v>
      </c>
      <c r="F6" s="71">
        <v>366000</v>
      </c>
      <c r="G6" s="8">
        <v>366000</v>
      </c>
      <c r="H6" s="9">
        <f t="shared" si="1"/>
        <v>0</v>
      </c>
    </row>
    <row r="7" spans="1:12" x14ac:dyDescent="0.2">
      <c r="A7" s="5" t="s">
        <v>17</v>
      </c>
      <c r="B7" s="6" t="s">
        <v>18</v>
      </c>
      <c r="C7" s="6">
        <v>11110000</v>
      </c>
      <c r="D7" s="6">
        <f>11110000-100000+100000</f>
        <v>11110000</v>
      </c>
      <c r="E7" s="6">
        <f t="shared" si="0"/>
        <v>11365529.999999998</v>
      </c>
      <c r="F7" s="71">
        <v>11366000</v>
      </c>
      <c r="G7" s="8">
        <v>11366000</v>
      </c>
      <c r="H7" s="9">
        <f t="shared" si="1"/>
        <v>0</v>
      </c>
    </row>
    <row r="8" spans="1:12" x14ac:dyDescent="0.2">
      <c r="A8" s="5" t="s">
        <v>19</v>
      </c>
      <c r="B8" s="6" t="s">
        <v>20</v>
      </c>
      <c r="C8" s="6">
        <v>840000</v>
      </c>
      <c r="D8" s="6">
        <v>840000</v>
      </c>
      <c r="E8" s="6">
        <f t="shared" si="0"/>
        <v>859319.99999999988</v>
      </c>
      <c r="F8" s="71">
        <v>859000</v>
      </c>
      <c r="G8" s="8">
        <v>859000</v>
      </c>
      <c r="H8" s="9">
        <f t="shared" si="1"/>
        <v>0</v>
      </c>
    </row>
    <row r="9" spans="1:12" x14ac:dyDescent="0.2">
      <c r="A9" s="5" t="s">
        <v>21</v>
      </c>
      <c r="B9" s="6" t="s">
        <v>22</v>
      </c>
      <c r="C9" s="6">
        <v>240000</v>
      </c>
      <c r="D9" s="6">
        <f>240000+100000</f>
        <v>340000</v>
      </c>
      <c r="E9" s="6">
        <f t="shared" si="0"/>
        <v>347819.99999999994</v>
      </c>
      <c r="F9" s="71">
        <v>348000</v>
      </c>
      <c r="G9" s="8">
        <v>348000</v>
      </c>
      <c r="H9" s="9">
        <f t="shared" si="1"/>
        <v>0</v>
      </c>
    </row>
    <row r="10" spans="1:12" x14ac:dyDescent="0.2">
      <c r="A10" s="5" t="s">
        <v>23</v>
      </c>
      <c r="B10" s="6" t="s">
        <v>24</v>
      </c>
      <c r="C10" s="6">
        <v>47000</v>
      </c>
      <c r="D10" s="6">
        <v>47000</v>
      </c>
      <c r="E10" s="6">
        <f t="shared" si="0"/>
        <v>48080.999999999993</v>
      </c>
      <c r="F10" s="71">
        <v>48000</v>
      </c>
      <c r="G10" s="8">
        <v>48000</v>
      </c>
      <c r="H10" s="9">
        <f t="shared" si="1"/>
        <v>0</v>
      </c>
    </row>
    <row r="11" spans="1:12" ht="25.5" x14ac:dyDescent="0.2">
      <c r="A11" s="5" t="s">
        <v>25</v>
      </c>
      <c r="B11" s="10" t="s">
        <v>26</v>
      </c>
      <c r="C11" s="6">
        <v>50000</v>
      </c>
      <c r="D11" s="6">
        <v>50000</v>
      </c>
      <c r="E11" s="6">
        <f t="shared" si="0"/>
        <v>51149.999999999993</v>
      </c>
      <c r="F11" s="71">
        <v>51000</v>
      </c>
      <c r="G11" s="8">
        <v>51000</v>
      </c>
      <c r="H11" s="9">
        <f t="shared" si="1"/>
        <v>0</v>
      </c>
    </row>
    <row r="12" spans="1:12" x14ac:dyDescent="0.2">
      <c r="A12" s="5" t="s">
        <v>27</v>
      </c>
      <c r="B12" s="6" t="s">
        <v>28</v>
      </c>
      <c r="C12" s="6">
        <v>539000</v>
      </c>
      <c r="D12" s="6">
        <v>539000</v>
      </c>
      <c r="E12" s="6">
        <f t="shared" si="0"/>
        <v>551397</v>
      </c>
      <c r="F12" s="71">
        <v>551000</v>
      </c>
      <c r="G12" s="8">
        <v>551000</v>
      </c>
      <c r="H12" s="9">
        <f t="shared" si="1"/>
        <v>0</v>
      </c>
      <c r="I12" s="11"/>
      <c r="J12" s="11"/>
      <c r="K12" s="11"/>
      <c r="L12" s="11"/>
    </row>
    <row r="13" spans="1:12" s="11" customFormat="1" x14ac:dyDescent="0.2">
      <c r="A13" s="12" t="s">
        <v>29</v>
      </c>
      <c r="B13" s="6" t="s">
        <v>30</v>
      </c>
      <c r="C13" s="13">
        <v>15072000</v>
      </c>
      <c r="D13" s="13">
        <f>15072000+1000000</f>
        <v>16072000</v>
      </c>
      <c r="E13" s="6">
        <f t="shared" si="0"/>
        <v>16441655.999999998</v>
      </c>
      <c r="F13" s="71">
        <v>16442000</v>
      </c>
      <c r="G13" s="8">
        <v>16442000</v>
      </c>
      <c r="H13" s="9">
        <f t="shared" si="1"/>
        <v>0</v>
      </c>
    </row>
    <row r="14" spans="1:12" ht="25.5" x14ac:dyDescent="0.2">
      <c r="A14" s="5" t="s">
        <v>29</v>
      </c>
      <c r="B14" s="10" t="s">
        <v>31</v>
      </c>
      <c r="C14" s="13">
        <v>511000</v>
      </c>
      <c r="D14" s="13">
        <v>511000</v>
      </c>
      <c r="E14" s="6">
        <f t="shared" si="0"/>
        <v>522752.99999999994</v>
      </c>
      <c r="F14" s="71">
        <v>523000</v>
      </c>
      <c r="G14" s="8">
        <v>523000</v>
      </c>
      <c r="H14" s="9">
        <f t="shared" si="1"/>
        <v>0</v>
      </c>
    </row>
    <row r="15" spans="1:12" x14ac:dyDescent="0.2">
      <c r="A15" s="5" t="s">
        <v>29</v>
      </c>
      <c r="B15" s="6" t="s">
        <v>32</v>
      </c>
      <c r="C15" s="6">
        <v>1584000</v>
      </c>
      <c r="D15" s="6">
        <v>1584000</v>
      </c>
      <c r="E15" s="6">
        <f t="shared" si="0"/>
        <v>1620431.9999999998</v>
      </c>
      <c r="F15" s="71">
        <v>1620000</v>
      </c>
      <c r="G15" s="8">
        <v>1620000</v>
      </c>
      <c r="H15" s="9">
        <f t="shared" si="1"/>
        <v>0</v>
      </c>
    </row>
    <row r="16" spans="1:12" x14ac:dyDescent="0.2">
      <c r="A16" s="5" t="s">
        <v>29</v>
      </c>
      <c r="B16" s="6" t="s">
        <v>33</v>
      </c>
      <c r="C16" s="6">
        <v>432000</v>
      </c>
      <c r="D16" s="6">
        <f>432000+170000</f>
        <v>602000</v>
      </c>
      <c r="E16" s="6">
        <f t="shared" si="0"/>
        <v>615846</v>
      </c>
      <c r="F16" s="71">
        <v>616000</v>
      </c>
      <c r="G16" s="8">
        <v>616000</v>
      </c>
      <c r="H16" s="9">
        <f t="shared" si="1"/>
        <v>0</v>
      </c>
    </row>
    <row r="17" spans="1:8" x14ac:dyDescent="0.2">
      <c r="A17" s="5" t="s">
        <v>29</v>
      </c>
      <c r="B17" s="6" t="s">
        <v>34</v>
      </c>
      <c r="C17" s="6">
        <v>69000</v>
      </c>
      <c r="D17" s="6">
        <v>69000</v>
      </c>
      <c r="E17" s="6">
        <f t="shared" si="0"/>
        <v>70587</v>
      </c>
      <c r="F17" s="71">
        <v>71000</v>
      </c>
      <c r="G17" s="8">
        <v>71000</v>
      </c>
      <c r="H17" s="9">
        <f t="shared" si="1"/>
        <v>0</v>
      </c>
    </row>
    <row r="18" spans="1:8" x14ac:dyDescent="0.2">
      <c r="A18" s="5" t="s">
        <v>35</v>
      </c>
      <c r="B18" s="14" t="s">
        <v>36</v>
      </c>
      <c r="C18" s="6">
        <v>1424000</v>
      </c>
      <c r="D18" s="6">
        <f>1424000+175000</f>
        <v>1599000</v>
      </c>
      <c r="E18" s="6">
        <f t="shared" si="0"/>
        <v>1635776.9999999998</v>
      </c>
      <c r="F18" s="71">
        <v>1636000</v>
      </c>
      <c r="G18" s="8">
        <v>1636000</v>
      </c>
      <c r="H18" s="9">
        <f t="shared" si="1"/>
        <v>0</v>
      </c>
    </row>
    <row r="19" spans="1:8" x14ac:dyDescent="0.2">
      <c r="A19" s="5" t="s">
        <v>35</v>
      </c>
      <c r="B19" s="15" t="s">
        <v>37</v>
      </c>
      <c r="C19" s="16">
        <v>910000</v>
      </c>
      <c r="D19" s="16">
        <v>910000</v>
      </c>
      <c r="E19" s="16">
        <f t="shared" si="0"/>
        <v>930929.99999999988</v>
      </c>
      <c r="F19" s="71">
        <v>931000</v>
      </c>
      <c r="G19" s="8">
        <v>931000</v>
      </c>
      <c r="H19" s="9">
        <f t="shared" si="1"/>
        <v>0</v>
      </c>
    </row>
    <row r="20" spans="1:8" x14ac:dyDescent="0.2">
      <c r="A20" s="5" t="s">
        <v>38</v>
      </c>
      <c r="B20" s="16" t="s">
        <v>39</v>
      </c>
      <c r="C20" s="16">
        <v>995000</v>
      </c>
      <c r="D20" s="16">
        <v>995000</v>
      </c>
      <c r="E20" s="16">
        <f t="shared" si="0"/>
        <v>1017884.9999999999</v>
      </c>
      <c r="F20" s="71">
        <v>1018000</v>
      </c>
      <c r="G20" s="8">
        <v>1018000</v>
      </c>
      <c r="H20" s="9">
        <f t="shared" si="1"/>
        <v>0</v>
      </c>
    </row>
    <row r="21" spans="1:8" x14ac:dyDescent="0.2">
      <c r="A21" s="5" t="s">
        <v>40</v>
      </c>
      <c r="B21" s="16" t="s">
        <v>41</v>
      </c>
      <c r="C21" s="16">
        <v>812000</v>
      </c>
      <c r="D21" s="16">
        <v>812000</v>
      </c>
      <c r="E21" s="16">
        <f t="shared" si="0"/>
        <v>830675.99999999988</v>
      </c>
      <c r="F21" s="71">
        <v>831000</v>
      </c>
      <c r="G21" s="8">
        <v>831000</v>
      </c>
      <c r="H21" s="9">
        <f t="shared" si="1"/>
        <v>0</v>
      </c>
    </row>
    <row r="22" spans="1:8" x14ac:dyDescent="0.2">
      <c r="A22" s="5" t="s">
        <v>42</v>
      </c>
      <c r="B22" s="18" t="s">
        <v>43</v>
      </c>
      <c r="C22" s="18">
        <v>108000</v>
      </c>
      <c r="D22" s="18">
        <v>108000</v>
      </c>
      <c r="E22" s="16">
        <f t="shared" si="0"/>
        <v>110483.99999999999</v>
      </c>
      <c r="F22" s="71">
        <v>110000</v>
      </c>
      <c r="G22" s="8">
        <v>110000</v>
      </c>
      <c r="H22" s="9">
        <f t="shared" si="1"/>
        <v>0</v>
      </c>
    </row>
    <row r="23" spans="1:8" x14ac:dyDescent="0.2">
      <c r="A23" s="19" t="s">
        <v>44</v>
      </c>
      <c r="B23" s="20" t="s">
        <v>45</v>
      </c>
      <c r="C23" s="20">
        <v>107000</v>
      </c>
      <c r="D23" s="21">
        <f>50000+70000</f>
        <v>120000</v>
      </c>
      <c r="E23" s="16">
        <v>120000</v>
      </c>
      <c r="F23" s="71">
        <v>120000</v>
      </c>
      <c r="G23" s="8">
        <v>20000</v>
      </c>
      <c r="H23" s="9">
        <f t="shared" si="1"/>
        <v>100000</v>
      </c>
    </row>
    <row r="24" spans="1:8" s="11" customFormat="1" x14ac:dyDescent="0.2">
      <c r="A24" s="22" t="s">
        <v>46</v>
      </c>
      <c r="B24" s="17" t="s">
        <v>47</v>
      </c>
      <c r="C24" s="17">
        <v>77000</v>
      </c>
      <c r="D24" s="17">
        <v>122760</v>
      </c>
      <c r="E24" s="16">
        <v>122760</v>
      </c>
      <c r="F24" s="71">
        <v>123000</v>
      </c>
      <c r="G24" s="8">
        <v>123000</v>
      </c>
      <c r="H24" s="9">
        <f t="shared" si="1"/>
        <v>0</v>
      </c>
    </row>
    <row r="25" spans="1:8" x14ac:dyDescent="0.2">
      <c r="A25" s="23" t="s">
        <v>48</v>
      </c>
      <c r="B25" s="16" t="s">
        <v>49</v>
      </c>
      <c r="C25" s="16">
        <v>32000</v>
      </c>
      <c r="D25" s="16">
        <v>32000</v>
      </c>
      <c r="E25" s="16">
        <f t="shared" si="0"/>
        <v>32735.999999999996</v>
      </c>
      <c r="F25" s="71">
        <v>33000</v>
      </c>
      <c r="G25" s="8">
        <v>33000</v>
      </c>
      <c r="H25" s="9">
        <f t="shared" si="1"/>
        <v>0</v>
      </c>
    </row>
    <row r="26" spans="1:8" ht="25.5" x14ac:dyDescent="0.2">
      <c r="A26" s="24" t="s">
        <v>50</v>
      </c>
      <c r="B26" s="25" t="s">
        <v>51</v>
      </c>
      <c r="C26" s="16">
        <v>2566000</v>
      </c>
      <c r="D26" s="16">
        <f>2566000-400000</f>
        <v>2166000</v>
      </c>
      <c r="E26" s="16">
        <f t="shared" si="0"/>
        <v>2215818</v>
      </c>
      <c r="F26" s="71">
        <v>2216000</v>
      </c>
      <c r="G26" s="8">
        <v>2216000</v>
      </c>
      <c r="H26" s="9">
        <f t="shared" si="1"/>
        <v>0</v>
      </c>
    </row>
    <row r="27" spans="1:8" x14ac:dyDescent="0.2">
      <c r="A27" s="23" t="s">
        <v>52</v>
      </c>
      <c r="B27" s="16" t="s">
        <v>53</v>
      </c>
      <c r="C27" s="16">
        <v>179000</v>
      </c>
      <c r="D27" s="16">
        <v>179000</v>
      </c>
      <c r="E27" s="16">
        <f t="shared" si="0"/>
        <v>183116.99999999997</v>
      </c>
      <c r="F27" s="71">
        <v>183000</v>
      </c>
      <c r="G27" s="8">
        <v>183000</v>
      </c>
      <c r="H27" s="9">
        <f t="shared" si="1"/>
        <v>0</v>
      </c>
    </row>
    <row r="28" spans="1:8" x14ac:dyDescent="0.2">
      <c r="A28" s="23" t="s">
        <v>54</v>
      </c>
      <c r="B28" s="16" t="s">
        <v>55</v>
      </c>
      <c r="C28" s="16">
        <v>322000</v>
      </c>
      <c r="D28" s="16">
        <v>322000</v>
      </c>
      <c r="E28" s="16">
        <f t="shared" si="0"/>
        <v>329405.99999999994</v>
      </c>
      <c r="F28" s="71">
        <v>329000</v>
      </c>
      <c r="G28" s="8">
        <v>329000</v>
      </c>
      <c r="H28" s="9">
        <f t="shared" si="1"/>
        <v>0</v>
      </c>
    </row>
    <row r="29" spans="1:8" x14ac:dyDescent="0.2">
      <c r="A29" s="23" t="s">
        <v>56</v>
      </c>
      <c r="B29" s="16" t="s">
        <v>57</v>
      </c>
      <c r="C29" s="16">
        <v>179000</v>
      </c>
      <c r="D29" s="16">
        <v>179000</v>
      </c>
      <c r="E29" s="16">
        <f t="shared" si="0"/>
        <v>183116.99999999997</v>
      </c>
      <c r="F29" s="71">
        <v>183000</v>
      </c>
      <c r="G29" s="8">
        <v>183000</v>
      </c>
      <c r="H29" s="9">
        <f t="shared" si="1"/>
        <v>0</v>
      </c>
    </row>
    <row r="30" spans="1:8" x14ac:dyDescent="0.2">
      <c r="A30" s="23" t="s">
        <v>58</v>
      </c>
      <c r="B30" s="16" t="s">
        <v>59</v>
      </c>
      <c r="C30" s="16">
        <v>179000</v>
      </c>
      <c r="D30" s="16">
        <v>179000</v>
      </c>
      <c r="E30" s="16">
        <f t="shared" si="0"/>
        <v>183116.99999999997</v>
      </c>
      <c r="F30" s="71">
        <v>183000</v>
      </c>
      <c r="G30" s="8">
        <v>183000</v>
      </c>
      <c r="H30" s="9">
        <f t="shared" si="1"/>
        <v>0</v>
      </c>
    </row>
    <row r="31" spans="1:8" s="11" customFormat="1" ht="25.5" x14ac:dyDescent="0.2">
      <c r="A31" s="23" t="s">
        <v>60</v>
      </c>
      <c r="B31" s="26" t="s">
        <v>61</v>
      </c>
      <c r="C31" s="6">
        <v>3635000</v>
      </c>
      <c r="D31" s="6">
        <f>3635000+400000</f>
        <v>4035000</v>
      </c>
      <c r="E31" s="6">
        <f t="shared" si="0"/>
        <v>4127804.9999999995</v>
      </c>
      <c r="F31" s="71">
        <v>4128000</v>
      </c>
      <c r="G31" s="8">
        <v>4128000</v>
      </c>
      <c r="H31" s="9">
        <f t="shared" si="1"/>
        <v>0</v>
      </c>
    </row>
    <row r="32" spans="1:8" x14ac:dyDescent="0.2">
      <c r="A32" s="23" t="s">
        <v>62</v>
      </c>
      <c r="B32" s="6" t="s">
        <v>63</v>
      </c>
      <c r="C32" s="6">
        <v>323000</v>
      </c>
      <c r="D32" s="6">
        <f>323000+400000</f>
        <v>723000</v>
      </c>
      <c r="E32" s="6">
        <f t="shared" si="0"/>
        <v>739628.99999999988</v>
      </c>
      <c r="F32" s="71">
        <v>740000</v>
      </c>
      <c r="G32" s="8">
        <v>740000</v>
      </c>
      <c r="H32" s="9">
        <f t="shared" si="1"/>
        <v>0</v>
      </c>
    </row>
    <row r="33" spans="1:26" x14ac:dyDescent="0.2">
      <c r="A33" s="23" t="s">
        <v>64</v>
      </c>
      <c r="B33" s="6" t="s">
        <v>65</v>
      </c>
      <c r="C33" s="6">
        <f>180000+15000</f>
        <v>195000</v>
      </c>
      <c r="D33" s="6">
        <f>180000+15000</f>
        <v>195000</v>
      </c>
      <c r="E33" s="6">
        <f t="shared" si="0"/>
        <v>199484.99999999997</v>
      </c>
      <c r="F33" s="71">
        <v>199000</v>
      </c>
      <c r="G33" s="8">
        <v>199000</v>
      </c>
      <c r="H33" s="9">
        <f t="shared" si="1"/>
        <v>0</v>
      </c>
    </row>
    <row r="34" spans="1:26" x14ac:dyDescent="0.2">
      <c r="A34" s="23" t="s">
        <v>66</v>
      </c>
      <c r="B34" s="6" t="s">
        <v>67</v>
      </c>
      <c r="C34" s="6">
        <v>2052000</v>
      </c>
      <c r="D34" s="6">
        <v>2052000</v>
      </c>
      <c r="E34" s="6">
        <f t="shared" si="0"/>
        <v>2099196</v>
      </c>
      <c r="F34" s="71">
        <v>2099000</v>
      </c>
      <c r="G34" s="8">
        <v>2099000</v>
      </c>
      <c r="H34" s="9">
        <f t="shared" si="1"/>
        <v>0</v>
      </c>
    </row>
    <row r="35" spans="1:26" x14ac:dyDescent="0.2">
      <c r="A35" s="23" t="s">
        <v>68</v>
      </c>
      <c r="B35" s="6" t="s">
        <v>69</v>
      </c>
      <c r="C35" s="6">
        <v>333000</v>
      </c>
      <c r="D35" s="6">
        <v>333000</v>
      </c>
      <c r="E35" s="6">
        <f t="shared" si="0"/>
        <v>340658.99999999994</v>
      </c>
      <c r="F35" s="71">
        <v>341000</v>
      </c>
      <c r="G35" s="8">
        <v>341000</v>
      </c>
      <c r="H35" s="9">
        <f t="shared" si="1"/>
        <v>0</v>
      </c>
    </row>
    <row r="36" spans="1:26" x14ac:dyDescent="0.2">
      <c r="A36" s="27" t="s">
        <v>70</v>
      </c>
      <c r="B36" s="6" t="s">
        <v>71</v>
      </c>
      <c r="C36" s="6">
        <v>33000</v>
      </c>
      <c r="D36" s="6">
        <f>33000+6200</f>
        <v>39200</v>
      </c>
      <c r="E36" s="6">
        <f t="shared" si="0"/>
        <v>40101.599999999999</v>
      </c>
      <c r="F36" s="71">
        <v>40000</v>
      </c>
      <c r="G36" s="8">
        <v>40000</v>
      </c>
      <c r="H36" s="9">
        <f t="shared" si="1"/>
        <v>0</v>
      </c>
    </row>
    <row r="37" spans="1:26" s="29" customFormat="1" x14ac:dyDescent="0.2">
      <c r="A37" s="28" t="s">
        <v>72</v>
      </c>
      <c r="B37" s="6" t="s">
        <v>73</v>
      </c>
      <c r="C37" s="6">
        <v>943000</v>
      </c>
      <c r="D37" s="6">
        <v>943000</v>
      </c>
      <c r="E37" s="6">
        <f t="shared" si="0"/>
        <v>964688.99999999988</v>
      </c>
      <c r="F37" s="71">
        <v>965000</v>
      </c>
      <c r="G37" s="8">
        <v>965000</v>
      </c>
      <c r="H37" s="9">
        <f t="shared" si="1"/>
        <v>0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s="29" customFormat="1" x14ac:dyDescent="0.2">
      <c r="A38" s="28" t="s">
        <v>74</v>
      </c>
      <c r="B38" s="6" t="s">
        <v>75</v>
      </c>
      <c r="C38" s="6">
        <v>4853000</v>
      </c>
      <c r="D38" s="6">
        <v>4853000</v>
      </c>
      <c r="E38" s="6">
        <f t="shared" si="0"/>
        <v>4964619</v>
      </c>
      <c r="F38" s="71">
        <v>4965000</v>
      </c>
      <c r="G38" s="8">
        <v>4965000</v>
      </c>
      <c r="H38" s="9">
        <f t="shared" si="1"/>
        <v>0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s="29" customFormat="1" x14ac:dyDescent="0.2">
      <c r="A39" s="28" t="s">
        <v>76</v>
      </c>
      <c r="B39" s="6" t="s">
        <v>77</v>
      </c>
      <c r="C39" s="6">
        <v>1546000</v>
      </c>
      <c r="D39" s="6">
        <f>1546000+54000</f>
        <v>1600000</v>
      </c>
      <c r="E39" s="6">
        <f t="shared" si="0"/>
        <v>1636799.9999999998</v>
      </c>
      <c r="F39" s="71">
        <v>1637000</v>
      </c>
      <c r="G39" s="8">
        <v>1637000</v>
      </c>
      <c r="H39" s="9">
        <f t="shared" si="1"/>
        <v>0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s="29" customFormat="1" ht="25.5" x14ac:dyDescent="0.2">
      <c r="A40" s="30" t="s">
        <v>78</v>
      </c>
      <c r="B40" s="25" t="s">
        <v>79</v>
      </c>
      <c r="C40" s="16">
        <v>20496000</v>
      </c>
      <c r="D40" s="31">
        <f>20496000+120000+330000-90000</f>
        <v>20856000</v>
      </c>
      <c r="E40" s="16">
        <f>(C40-90000)*1.023+120000+330000</f>
        <v>21325338</v>
      </c>
      <c r="F40" s="71">
        <v>21325000</v>
      </c>
      <c r="G40" s="8">
        <v>21325000</v>
      </c>
      <c r="H40" s="9">
        <f t="shared" si="1"/>
        <v>0</v>
      </c>
      <c r="I40" s="32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s="34" customFormat="1" x14ac:dyDescent="0.2">
      <c r="A41" s="30" t="s">
        <v>80</v>
      </c>
      <c r="B41" s="33" t="s">
        <v>81</v>
      </c>
      <c r="C41" s="33">
        <v>8994000</v>
      </c>
      <c r="D41" s="33">
        <f>(8994000+300000)</f>
        <v>9294000</v>
      </c>
      <c r="E41" s="33">
        <f>D41*1.023</f>
        <v>9507762</v>
      </c>
      <c r="F41" s="72">
        <v>9508000</v>
      </c>
      <c r="G41" s="8">
        <v>9712000</v>
      </c>
      <c r="H41" s="9">
        <f t="shared" si="1"/>
        <v>-204000</v>
      </c>
      <c r="I41" s="32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s="37" customFormat="1" x14ac:dyDescent="0.2">
      <c r="A42" s="35" t="s">
        <v>82</v>
      </c>
      <c r="B42" s="16" t="s">
        <v>83</v>
      </c>
      <c r="C42" s="16">
        <f>5790000</f>
        <v>5790000</v>
      </c>
      <c r="D42" s="16">
        <f>5790000+1500000+500000</f>
        <v>7790000</v>
      </c>
      <c r="E42" s="16">
        <f>(5790000+1500000)*1.023+500000</f>
        <v>7957669.9999999991</v>
      </c>
      <c r="F42" s="71">
        <v>7958000</v>
      </c>
      <c r="G42" s="8">
        <v>8588000</v>
      </c>
      <c r="H42" s="9">
        <f t="shared" si="1"/>
        <v>-630000</v>
      </c>
      <c r="I42" s="32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 spans="1:26" x14ac:dyDescent="0.2">
      <c r="A43" s="38" t="s">
        <v>84</v>
      </c>
      <c r="B43" s="16" t="s">
        <v>85</v>
      </c>
      <c r="C43" s="16">
        <v>133000</v>
      </c>
      <c r="D43" s="16">
        <v>133000</v>
      </c>
      <c r="E43" s="16">
        <f t="shared" si="0"/>
        <v>136059</v>
      </c>
      <c r="F43" s="71">
        <v>136000</v>
      </c>
      <c r="G43" s="8">
        <v>136000</v>
      </c>
      <c r="H43" s="9">
        <f t="shared" si="1"/>
        <v>0</v>
      </c>
    </row>
    <row r="44" spans="1:26" x14ac:dyDescent="0.2">
      <c r="A44" s="38" t="s">
        <v>86</v>
      </c>
      <c r="B44" s="16" t="s">
        <v>87</v>
      </c>
      <c r="C44" s="16">
        <v>161000</v>
      </c>
      <c r="D44" s="16">
        <v>161000</v>
      </c>
      <c r="E44" s="16">
        <f t="shared" si="0"/>
        <v>164702.99999999997</v>
      </c>
      <c r="F44" s="71">
        <v>165000</v>
      </c>
      <c r="G44" s="8">
        <v>165000</v>
      </c>
      <c r="H44" s="9">
        <f t="shared" si="1"/>
        <v>0</v>
      </c>
    </row>
    <row r="45" spans="1:26" ht="13.5" thickBot="1" x14ac:dyDescent="0.25">
      <c r="A45" s="39" t="s">
        <v>88</v>
      </c>
      <c r="B45" s="13" t="s">
        <v>89</v>
      </c>
      <c r="C45" s="13">
        <v>178000</v>
      </c>
      <c r="D45" s="13">
        <v>178000</v>
      </c>
      <c r="E45" s="6">
        <f t="shared" si="0"/>
        <v>182093.99999999997</v>
      </c>
      <c r="F45" s="71">
        <v>182000</v>
      </c>
      <c r="G45" s="8">
        <v>182000</v>
      </c>
      <c r="H45" s="9">
        <f t="shared" si="1"/>
        <v>0</v>
      </c>
    </row>
    <row r="46" spans="1:26" s="29" customFormat="1" ht="14.25" thickTop="1" thickBot="1" x14ac:dyDescent="0.25">
      <c r="A46" s="40"/>
      <c r="B46" s="41" t="s">
        <v>90</v>
      </c>
      <c r="C46" s="42">
        <f>SUM(C2:C45)</f>
        <v>105669000</v>
      </c>
      <c r="D46" s="42">
        <f>SUM(D2:D45)</f>
        <v>110587960</v>
      </c>
      <c r="E46" s="42">
        <f>SUM(E2:E45)</f>
        <v>113104049.59999999</v>
      </c>
      <c r="F46" s="73">
        <f>SUM(F2:F45)</f>
        <v>113105000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3"/>
      <c r="B47" s="44"/>
      <c r="C47" s="45"/>
      <c r="D47" s="45"/>
      <c r="E47" s="45"/>
      <c r="F47" s="74"/>
    </row>
    <row r="48" spans="1:26" ht="51" x14ac:dyDescent="0.2">
      <c r="A48" s="83" t="s">
        <v>91</v>
      </c>
      <c r="B48" s="83"/>
      <c r="C48" s="2" t="s">
        <v>1</v>
      </c>
      <c r="D48" s="2" t="s">
        <v>2</v>
      </c>
      <c r="E48" s="2" t="s">
        <v>3</v>
      </c>
      <c r="F48" s="70" t="s">
        <v>3</v>
      </c>
      <c r="H48" s="46"/>
    </row>
    <row r="49" spans="1:26" x14ac:dyDescent="0.2">
      <c r="A49" s="47"/>
      <c r="B49" s="48" t="s">
        <v>92</v>
      </c>
      <c r="C49" s="49">
        <v>17640000</v>
      </c>
      <c r="D49" s="49">
        <v>17640000</v>
      </c>
      <c r="E49" s="50">
        <f>D49*1.023</f>
        <v>18045720</v>
      </c>
      <c r="F49" s="71">
        <v>18046000</v>
      </c>
    </row>
    <row r="50" spans="1:26" x14ac:dyDescent="0.2">
      <c r="A50" s="51"/>
      <c r="B50" s="52" t="s">
        <v>93</v>
      </c>
      <c r="C50" s="53">
        <v>668000</v>
      </c>
      <c r="D50" s="53">
        <v>668000</v>
      </c>
      <c r="E50" s="50">
        <f>D50*1.023</f>
        <v>683363.99999999988</v>
      </c>
      <c r="F50" s="71">
        <v>683000</v>
      </c>
    </row>
    <row r="51" spans="1:26" ht="13.5" thickBot="1" x14ac:dyDescent="0.25">
      <c r="A51" s="54"/>
      <c r="B51" s="55" t="s">
        <v>94</v>
      </c>
      <c r="C51" s="56">
        <v>8726000</v>
      </c>
      <c r="D51" s="56">
        <v>8726000</v>
      </c>
      <c r="E51" s="57">
        <f>D51*1.023</f>
        <v>8926698</v>
      </c>
      <c r="F51" s="71">
        <v>8927000</v>
      </c>
    </row>
    <row r="52" spans="1:26" ht="14.25" thickTop="1" thickBot="1" x14ac:dyDescent="0.25">
      <c r="A52" s="58"/>
      <c r="B52" s="59" t="s">
        <v>90</v>
      </c>
      <c r="C52" s="60">
        <f>SUM(C49:C51)</f>
        <v>27034000</v>
      </c>
      <c r="D52" s="60">
        <f>SUM(D49:D51)</f>
        <v>27034000</v>
      </c>
      <c r="E52" s="60">
        <f>SUM(E49:E51)</f>
        <v>27655782</v>
      </c>
      <c r="F52" s="75">
        <f>SUM(F49:F51)</f>
        <v>27656000</v>
      </c>
    </row>
    <row r="53" spans="1:26" ht="13.5" thickTop="1" x14ac:dyDescent="0.2">
      <c r="A53" s="61"/>
      <c r="B53" s="44"/>
      <c r="C53" s="44"/>
      <c r="D53" s="44"/>
      <c r="E53" s="44"/>
      <c r="F53" s="76"/>
    </row>
    <row r="54" spans="1:26" x14ac:dyDescent="0.2">
      <c r="A54" s="61"/>
      <c r="B54" s="45" t="s">
        <v>95</v>
      </c>
      <c r="C54" s="44">
        <f>C52+C46</f>
        <v>132703000</v>
      </c>
      <c r="D54" s="44">
        <f>D52+D46</f>
        <v>137621960</v>
      </c>
      <c r="E54" s="44">
        <f>E52+E46</f>
        <v>140759831.59999999</v>
      </c>
      <c r="F54" s="76">
        <f>F52+F46</f>
        <v>140761000</v>
      </c>
    </row>
    <row r="55" spans="1:26" s="62" customFormat="1" x14ac:dyDescent="0.2">
      <c r="A55" s="61"/>
      <c r="B55" s="44"/>
      <c r="C55" s="44"/>
      <c r="D55" s="44"/>
      <c r="E55" s="44"/>
      <c r="F55" s="76"/>
    </row>
    <row r="56" spans="1:26" x14ac:dyDescent="0.2">
      <c r="A56" s="4"/>
      <c r="B56" s="63" t="s">
        <v>96</v>
      </c>
      <c r="C56" s="44"/>
      <c r="D56" s="63"/>
      <c r="E56" s="64"/>
      <c r="F56" s="77">
        <f>F54-C54</f>
        <v>8058000</v>
      </c>
    </row>
    <row r="57" spans="1:26" x14ac:dyDescent="0.2">
      <c r="A57" s="4"/>
      <c r="B57" s="44"/>
      <c r="C57" s="44"/>
      <c r="D57" s="65"/>
      <c r="E57" s="65"/>
      <c r="F57" s="78"/>
    </row>
    <row r="58" spans="1:26" x14ac:dyDescent="0.2">
      <c r="A58" s="4"/>
      <c r="B58" s="44"/>
      <c r="C58" s="44"/>
      <c r="D58" s="65"/>
      <c r="E58" s="65"/>
      <c r="F58" s="78"/>
    </row>
    <row r="59" spans="1:26" x14ac:dyDescent="0.2">
      <c r="A59" s="4"/>
      <c r="B59" s="44"/>
      <c r="C59" s="44"/>
      <c r="D59" s="65"/>
      <c r="E59" s="44"/>
      <c r="F59" s="76"/>
    </row>
    <row r="60" spans="1:26" x14ac:dyDescent="0.2">
      <c r="A60" s="4"/>
      <c r="B60" s="44"/>
      <c r="C60" s="44"/>
      <c r="D60" s="65"/>
      <c r="E60" s="44"/>
      <c r="F60" s="76"/>
    </row>
    <row r="61" spans="1:26" x14ac:dyDescent="0.2">
      <c r="A61" s="4" t="s">
        <v>97</v>
      </c>
      <c r="B61" s="44"/>
      <c r="C61" s="44"/>
      <c r="D61" s="44"/>
      <c r="E61" s="44"/>
      <c r="F61" s="76"/>
    </row>
    <row r="62" spans="1:26" s="67" customFormat="1" x14ac:dyDescent="0.2">
      <c r="A62" s="4"/>
      <c r="B62" s="44"/>
      <c r="C62" s="44"/>
      <c r="D62" s="66"/>
      <c r="E62" s="66" t="s">
        <v>98</v>
      </c>
      <c r="F62" s="79" t="s">
        <v>99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s="67" customFormat="1" x14ac:dyDescent="0.2">
      <c r="A63" s="4"/>
      <c r="B63" s="44"/>
      <c r="C63" s="44"/>
      <c r="E63" s="67" t="s">
        <v>100</v>
      </c>
      <c r="F63" s="80" t="s">
        <v>101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s="67" customFormat="1" x14ac:dyDescent="0.2">
      <c r="B64" s="44"/>
      <c r="C64" s="44"/>
      <c r="E64" s="67" t="s">
        <v>102</v>
      </c>
      <c r="F64" s="81" t="s">
        <v>103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s="67" customFormat="1" x14ac:dyDescent="0.2">
      <c r="B65" s="4"/>
      <c r="C65" s="46"/>
      <c r="D65" s="46"/>
      <c r="E65" s="46"/>
      <c r="F65" s="79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s="67" customFormat="1" x14ac:dyDescent="0.2">
      <c r="B66" s="44"/>
      <c r="C66" s="46"/>
      <c r="D66" s="46"/>
      <c r="E66" s="46"/>
      <c r="F66" s="79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s="67" customFormat="1" x14ac:dyDescent="0.2">
      <c r="B67" s="4"/>
      <c r="C67" s="46"/>
      <c r="E67" s="46"/>
      <c r="F67" s="79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s="67" customFormat="1" x14ac:dyDescent="0.2">
      <c r="B68" s="4"/>
      <c r="C68" s="46"/>
      <c r="D68" s="66"/>
      <c r="E68" s="46"/>
      <c r="F68" s="79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s="67" customFormat="1" x14ac:dyDescent="0.2">
      <c r="B69" s="4"/>
      <c r="C69" s="46"/>
      <c r="E69" s="46"/>
      <c r="F69" s="79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s="67" customFormat="1" x14ac:dyDescent="0.2">
      <c r="B70" s="4"/>
      <c r="C70" s="46"/>
      <c r="E70" s="46"/>
      <c r="F70" s="79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s="67" customFormat="1" x14ac:dyDescent="0.2">
      <c r="B71" s="4"/>
      <c r="C71" s="46"/>
      <c r="E71" s="46"/>
      <c r="F71" s="79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s="67" customFormat="1" x14ac:dyDescent="0.2">
      <c r="B72" s="4"/>
      <c r="C72" s="46"/>
      <c r="D72" s="46"/>
      <c r="E72" s="46"/>
      <c r="F72" s="79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s="67" customFormat="1" x14ac:dyDescent="0.2">
      <c r="B73" s="4"/>
      <c r="C73" s="4"/>
      <c r="D73" s="4"/>
      <c r="E73" s="4"/>
      <c r="F73" s="82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s="67" customFormat="1" x14ac:dyDescent="0.2">
      <c r="B74" s="4"/>
      <c r="C74" s="4"/>
      <c r="D74" s="4"/>
      <c r="E74" s="4"/>
      <c r="F74" s="82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s="67" customFormat="1" x14ac:dyDescent="0.2">
      <c r="B75" s="4"/>
      <c r="C75" s="4"/>
      <c r="D75" s="4"/>
      <c r="E75" s="4"/>
      <c r="F75" s="82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s="67" customFormat="1" x14ac:dyDescent="0.2">
      <c r="B76" s="4"/>
      <c r="C76" s="4"/>
      <c r="D76" s="4"/>
      <c r="E76" s="4"/>
      <c r="F76" s="82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s="67" customFormat="1" x14ac:dyDescent="0.2">
      <c r="B77" s="4"/>
      <c r="C77" s="4"/>
      <c r="D77" s="4"/>
      <c r="E77" s="4"/>
      <c r="F77" s="82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67"/>
    </row>
    <row r="79" spans="1:26" x14ac:dyDescent="0.2">
      <c r="A79" s="67"/>
    </row>
    <row r="80" spans="1:26" x14ac:dyDescent="0.2">
      <c r="A80" s="67"/>
    </row>
    <row r="81" spans="1:1" x14ac:dyDescent="0.2">
      <c r="A81" s="67"/>
    </row>
    <row r="82" spans="1:1" x14ac:dyDescent="0.2">
      <c r="A82" s="67"/>
    </row>
    <row r="83" spans="1:1" x14ac:dyDescent="0.2">
      <c r="A83" s="67"/>
    </row>
    <row r="84" spans="1:1" x14ac:dyDescent="0.2">
      <c r="A84" s="67"/>
    </row>
    <row r="85" spans="1:1" x14ac:dyDescent="0.2">
      <c r="A85" s="67"/>
    </row>
    <row r="86" spans="1:1" x14ac:dyDescent="0.2">
      <c r="A86" s="67"/>
    </row>
    <row r="87" spans="1:1" x14ac:dyDescent="0.2">
      <c r="A87" s="67"/>
    </row>
    <row r="88" spans="1:1" x14ac:dyDescent="0.2">
      <c r="A88" s="67"/>
    </row>
    <row r="89" spans="1:1" x14ac:dyDescent="0.2">
      <c r="A89" s="67"/>
    </row>
    <row r="90" spans="1:1" x14ac:dyDescent="0.2">
      <c r="A90" s="67"/>
    </row>
    <row r="91" spans="1:1" x14ac:dyDescent="0.2">
      <c r="A91" s="67"/>
    </row>
    <row r="92" spans="1:1" x14ac:dyDescent="0.2">
      <c r="A92" s="67"/>
    </row>
    <row r="93" spans="1:1" x14ac:dyDescent="0.2">
      <c r="A93" s="67"/>
    </row>
    <row r="94" spans="1:1" x14ac:dyDescent="0.2">
      <c r="A94" s="67"/>
    </row>
    <row r="95" spans="1:1" x14ac:dyDescent="0.2">
      <c r="A95" s="67"/>
    </row>
    <row r="96" spans="1:1" x14ac:dyDescent="0.2">
      <c r="A96" s="67"/>
    </row>
    <row r="97" spans="1:1" x14ac:dyDescent="0.2">
      <c r="A97" s="67"/>
    </row>
    <row r="98" spans="1:1" x14ac:dyDescent="0.2">
      <c r="A98" s="67"/>
    </row>
    <row r="99" spans="1:1" x14ac:dyDescent="0.2">
      <c r="A99" s="67"/>
    </row>
    <row r="100" spans="1:1" x14ac:dyDescent="0.2">
      <c r="A100" s="67"/>
    </row>
    <row r="101" spans="1:1" x14ac:dyDescent="0.2">
      <c r="A101" s="67"/>
    </row>
    <row r="102" spans="1:1" x14ac:dyDescent="0.2">
      <c r="A102" s="67"/>
    </row>
    <row r="103" spans="1:1" x14ac:dyDescent="0.2">
      <c r="A103" s="67"/>
    </row>
    <row r="104" spans="1:1" x14ac:dyDescent="0.2">
      <c r="A104" s="67"/>
    </row>
    <row r="105" spans="1:1" x14ac:dyDescent="0.2">
      <c r="A105" s="67"/>
    </row>
    <row r="106" spans="1:1" x14ac:dyDescent="0.2">
      <c r="A106" s="67"/>
    </row>
    <row r="107" spans="1:1" x14ac:dyDescent="0.2">
      <c r="A107" s="67"/>
    </row>
    <row r="108" spans="1:1" x14ac:dyDescent="0.2">
      <c r="A108" s="67"/>
    </row>
    <row r="109" spans="1:1" x14ac:dyDescent="0.2">
      <c r="A109" s="67"/>
    </row>
    <row r="110" spans="1:1" x14ac:dyDescent="0.2">
      <c r="A110" s="67"/>
    </row>
    <row r="111" spans="1:1" x14ac:dyDescent="0.2">
      <c r="A111" s="67"/>
    </row>
    <row r="112" spans="1:1" x14ac:dyDescent="0.2">
      <c r="A112" s="67"/>
    </row>
    <row r="113" spans="1:1" x14ac:dyDescent="0.2">
      <c r="A113" s="67"/>
    </row>
    <row r="114" spans="1:1" x14ac:dyDescent="0.2">
      <c r="A114" s="67"/>
    </row>
    <row r="115" spans="1:1" x14ac:dyDescent="0.2">
      <c r="A115" s="67"/>
    </row>
    <row r="116" spans="1:1" x14ac:dyDescent="0.2">
      <c r="A116" s="67"/>
    </row>
    <row r="117" spans="1:1" x14ac:dyDescent="0.2">
      <c r="A117" s="67"/>
    </row>
    <row r="118" spans="1:1" x14ac:dyDescent="0.2">
      <c r="A118" s="67"/>
    </row>
    <row r="119" spans="1:1" x14ac:dyDescent="0.2">
      <c r="A119" s="67"/>
    </row>
    <row r="120" spans="1:1" x14ac:dyDescent="0.2">
      <c r="A120" s="67"/>
    </row>
    <row r="121" spans="1:1" x14ac:dyDescent="0.2">
      <c r="A121" s="67"/>
    </row>
    <row r="122" spans="1:1" x14ac:dyDescent="0.2">
      <c r="A122" s="67"/>
    </row>
    <row r="123" spans="1:1" x14ac:dyDescent="0.2">
      <c r="A123" s="67"/>
    </row>
    <row r="124" spans="1:1" x14ac:dyDescent="0.2">
      <c r="A124" s="67"/>
    </row>
    <row r="125" spans="1:1" x14ac:dyDescent="0.2">
      <c r="A125" s="67"/>
    </row>
    <row r="126" spans="1:1" x14ac:dyDescent="0.2">
      <c r="A126" s="67"/>
    </row>
    <row r="127" spans="1:1" x14ac:dyDescent="0.2">
      <c r="A127" s="67"/>
    </row>
    <row r="128" spans="1:1" x14ac:dyDescent="0.2">
      <c r="A128" s="67"/>
    </row>
    <row r="129" spans="1:1" x14ac:dyDescent="0.2">
      <c r="A129" s="67"/>
    </row>
    <row r="130" spans="1:1" x14ac:dyDescent="0.2">
      <c r="A130" s="67"/>
    </row>
    <row r="131" spans="1:1" x14ac:dyDescent="0.2">
      <c r="A131" s="67"/>
    </row>
    <row r="132" spans="1:1" x14ac:dyDescent="0.2">
      <c r="A132" s="67"/>
    </row>
    <row r="133" spans="1:1" x14ac:dyDescent="0.2">
      <c r="A133" s="67"/>
    </row>
    <row r="134" spans="1:1" x14ac:dyDescent="0.2">
      <c r="A134" s="67"/>
    </row>
    <row r="135" spans="1:1" x14ac:dyDescent="0.2">
      <c r="A135" s="67"/>
    </row>
    <row r="136" spans="1:1" x14ac:dyDescent="0.2">
      <c r="A136" s="67"/>
    </row>
    <row r="137" spans="1:1" x14ac:dyDescent="0.2">
      <c r="A137" s="67"/>
    </row>
    <row r="138" spans="1:1" x14ac:dyDescent="0.2">
      <c r="A138" s="67"/>
    </row>
    <row r="139" spans="1:1" x14ac:dyDescent="0.2">
      <c r="A139" s="67"/>
    </row>
    <row r="140" spans="1:1" x14ac:dyDescent="0.2">
      <c r="A140" s="67"/>
    </row>
    <row r="141" spans="1:1" x14ac:dyDescent="0.2">
      <c r="A141" s="67"/>
    </row>
    <row r="142" spans="1:1" x14ac:dyDescent="0.2">
      <c r="A142" s="67"/>
    </row>
    <row r="143" spans="1:1" x14ac:dyDescent="0.2">
      <c r="A143" s="67"/>
    </row>
    <row r="144" spans="1:1" x14ac:dyDescent="0.2">
      <c r="A144" s="67"/>
    </row>
    <row r="145" spans="1:1" x14ac:dyDescent="0.2">
      <c r="A145" s="67"/>
    </row>
    <row r="146" spans="1:1" x14ac:dyDescent="0.2">
      <c r="A146" s="67"/>
    </row>
    <row r="147" spans="1:1" x14ac:dyDescent="0.2">
      <c r="A147" s="67"/>
    </row>
    <row r="148" spans="1:1" x14ac:dyDescent="0.2">
      <c r="A148" s="67"/>
    </row>
    <row r="149" spans="1:1" x14ac:dyDescent="0.2">
      <c r="A149" s="67"/>
    </row>
    <row r="150" spans="1:1" x14ac:dyDescent="0.2">
      <c r="A150" s="67"/>
    </row>
    <row r="151" spans="1:1" x14ac:dyDescent="0.2">
      <c r="A151" s="67"/>
    </row>
    <row r="152" spans="1:1" x14ac:dyDescent="0.2">
      <c r="A152" s="67"/>
    </row>
    <row r="153" spans="1:1" x14ac:dyDescent="0.2">
      <c r="A153" s="67"/>
    </row>
    <row r="154" spans="1:1" x14ac:dyDescent="0.2">
      <c r="A154" s="67"/>
    </row>
    <row r="155" spans="1:1" x14ac:dyDescent="0.2">
      <c r="A155" s="29"/>
    </row>
    <row r="156" spans="1:1" x14ac:dyDescent="0.2">
      <c r="A156" s="29"/>
    </row>
    <row r="157" spans="1:1" x14ac:dyDescent="0.2">
      <c r="A157" s="29"/>
    </row>
    <row r="158" spans="1:1" x14ac:dyDescent="0.2">
      <c r="A158" s="29"/>
    </row>
    <row r="159" spans="1:1" x14ac:dyDescent="0.2">
      <c r="A159" s="29"/>
    </row>
    <row r="160" spans="1:1" x14ac:dyDescent="0.2">
      <c r="A160" s="29"/>
    </row>
    <row r="161" spans="1:1" x14ac:dyDescent="0.2">
      <c r="A161" s="29"/>
    </row>
    <row r="162" spans="1:1" x14ac:dyDescent="0.2">
      <c r="A162" s="29"/>
    </row>
    <row r="163" spans="1:1" x14ac:dyDescent="0.2">
      <c r="A163" s="29"/>
    </row>
    <row r="164" spans="1:1" x14ac:dyDescent="0.2">
      <c r="A164" s="29"/>
    </row>
    <row r="165" spans="1:1" x14ac:dyDescent="0.2">
      <c r="A165" s="29"/>
    </row>
    <row r="166" spans="1:1" x14ac:dyDescent="0.2">
      <c r="A166" s="29"/>
    </row>
    <row r="167" spans="1:1" x14ac:dyDescent="0.2">
      <c r="A167" s="29"/>
    </row>
    <row r="168" spans="1:1" x14ac:dyDescent="0.2">
      <c r="A168" s="29"/>
    </row>
    <row r="169" spans="1:1" x14ac:dyDescent="0.2">
      <c r="A169" s="29"/>
    </row>
    <row r="170" spans="1:1" x14ac:dyDescent="0.2">
      <c r="A170" s="29"/>
    </row>
    <row r="171" spans="1:1" x14ac:dyDescent="0.2">
      <c r="A171" s="29"/>
    </row>
    <row r="172" spans="1:1" x14ac:dyDescent="0.2">
      <c r="A172" s="29"/>
    </row>
    <row r="173" spans="1:1" x14ac:dyDescent="0.2">
      <c r="A173" s="29"/>
    </row>
    <row r="174" spans="1:1" x14ac:dyDescent="0.2">
      <c r="A174" s="29"/>
    </row>
    <row r="175" spans="1:1" x14ac:dyDescent="0.2">
      <c r="A175" s="29"/>
    </row>
    <row r="176" spans="1:1" x14ac:dyDescent="0.2">
      <c r="A176" s="29"/>
    </row>
    <row r="177" spans="1:1" x14ac:dyDescent="0.2">
      <c r="A177" s="29"/>
    </row>
    <row r="178" spans="1:1" x14ac:dyDescent="0.2">
      <c r="A178" s="29"/>
    </row>
    <row r="179" spans="1:1" x14ac:dyDescent="0.2">
      <c r="A179" s="29"/>
    </row>
    <row r="180" spans="1:1" x14ac:dyDescent="0.2">
      <c r="A180" s="29"/>
    </row>
    <row r="181" spans="1:1" x14ac:dyDescent="0.2">
      <c r="A181" s="29"/>
    </row>
    <row r="182" spans="1:1" x14ac:dyDescent="0.2">
      <c r="A182" s="29"/>
    </row>
    <row r="183" spans="1:1" x14ac:dyDescent="0.2">
      <c r="A183" s="29"/>
    </row>
    <row r="184" spans="1:1" x14ac:dyDescent="0.2">
      <c r="A184" s="29"/>
    </row>
    <row r="185" spans="1:1" x14ac:dyDescent="0.2">
      <c r="A185" s="29"/>
    </row>
    <row r="186" spans="1:1" x14ac:dyDescent="0.2">
      <c r="A186" s="29"/>
    </row>
    <row r="187" spans="1:1" x14ac:dyDescent="0.2">
      <c r="A187" s="29"/>
    </row>
    <row r="188" spans="1:1" x14ac:dyDescent="0.2">
      <c r="A188" s="29"/>
    </row>
    <row r="189" spans="1:1" x14ac:dyDescent="0.2">
      <c r="A189" s="29"/>
    </row>
    <row r="190" spans="1:1" x14ac:dyDescent="0.2">
      <c r="A190" s="29"/>
    </row>
    <row r="191" spans="1:1" x14ac:dyDescent="0.2">
      <c r="A191" s="29"/>
    </row>
    <row r="192" spans="1:1" x14ac:dyDescent="0.2">
      <c r="A192" s="29"/>
    </row>
    <row r="193" spans="1:1" x14ac:dyDescent="0.2">
      <c r="A193" s="29"/>
    </row>
    <row r="194" spans="1:1" x14ac:dyDescent="0.2">
      <c r="A194" s="29"/>
    </row>
    <row r="195" spans="1:1" x14ac:dyDescent="0.2">
      <c r="A195" s="29"/>
    </row>
    <row r="196" spans="1:1" x14ac:dyDescent="0.2">
      <c r="A196" s="29"/>
    </row>
    <row r="197" spans="1:1" x14ac:dyDescent="0.2">
      <c r="A197" s="29"/>
    </row>
    <row r="198" spans="1:1" x14ac:dyDescent="0.2">
      <c r="A198" s="29"/>
    </row>
    <row r="199" spans="1:1" x14ac:dyDescent="0.2">
      <c r="A199" s="29"/>
    </row>
    <row r="200" spans="1:1" x14ac:dyDescent="0.2">
      <c r="A200" s="29"/>
    </row>
    <row r="201" spans="1:1" x14ac:dyDescent="0.2">
      <c r="A201" s="29"/>
    </row>
    <row r="202" spans="1:1" x14ac:dyDescent="0.2">
      <c r="A202" s="29"/>
    </row>
    <row r="203" spans="1:1" x14ac:dyDescent="0.2">
      <c r="A203" s="29"/>
    </row>
    <row r="204" spans="1:1" x14ac:dyDescent="0.2">
      <c r="A204" s="29"/>
    </row>
    <row r="205" spans="1:1" x14ac:dyDescent="0.2">
      <c r="A205" s="29"/>
    </row>
    <row r="206" spans="1:1" x14ac:dyDescent="0.2">
      <c r="A206" s="29"/>
    </row>
    <row r="207" spans="1:1" x14ac:dyDescent="0.2">
      <c r="A207" s="29"/>
    </row>
    <row r="208" spans="1:1" x14ac:dyDescent="0.2">
      <c r="A208" s="29"/>
    </row>
    <row r="209" spans="1:1" x14ac:dyDescent="0.2">
      <c r="A209" s="29"/>
    </row>
    <row r="210" spans="1:1" x14ac:dyDescent="0.2">
      <c r="A210" s="29"/>
    </row>
    <row r="211" spans="1:1" x14ac:dyDescent="0.2">
      <c r="A211" s="29"/>
    </row>
    <row r="212" spans="1:1" x14ac:dyDescent="0.2">
      <c r="A212" s="29"/>
    </row>
    <row r="213" spans="1:1" x14ac:dyDescent="0.2">
      <c r="A213" s="29"/>
    </row>
    <row r="214" spans="1:1" x14ac:dyDescent="0.2">
      <c r="A214" s="29"/>
    </row>
    <row r="215" spans="1:1" x14ac:dyDescent="0.2">
      <c r="A215" s="29"/>
    </row>
    <row r="216" spans="1:1" x14ac:dyDescent="0.2">
      <c r="A216" s="29"/>
    </row>
    <row r="217" spans="1:1" x14ac:dyDescent="0.2">
      <c r="A217" s="29"/>
    </row>
    <row r="218" spans="1:1" x14ac:dyDescent="0.2">
      <c r="A218" s="29"/>
    </row>
    <row r="219" spans="1:1" x14ac:dyDescent="0.2">
      <c r="A219" s="29"/>
    </row>
    <row r="220" spans="1:1" x14ac:dyDescent="0.2">
      <c r="A220" s="29"/>
    </row>
    <row r="221" spans="1:1" x14ac:dyDescent="0.2">
      <c r="A221" s="29"/>
    </row>
    <row r="222" spans="1:1" x14ac:dyDescent="0.2">
      <c r="A222" s="29"/>
    </row>
    <row r="223" spans="1:1" x14ac:dyDescent="0.2">
      <c r="A223" s="29"/>
    </row>
    <row r="224" spans="1:1" x14ac:dyDescent="0.2">
      <c r="A224" s="29"/>
    </row>
    <row r="225" spans="1:1" x14ac:dyDescent="0.2">
      <c r="A225" s="29"/>
    </row>
    <row r="226" spans="1:1" x14ac:dyDescent="0.2">
      <c r="A226" s="29"/>
    </row>
    <row r="227" spans="1:1" x14ac:dyDescent="0.2">
      <c r="A227" s="29"/>
    </row>
    <row r="228" spans="1:1" x14ac:dyDescent="0.2">
      <c r="A228" s="29"/>
    </row>
    <row r="229" spans="1:1" x14ac:dyDescent="0.2">
      <c r="A229" s="29"/>
    </row>
    <row r="230" spans="1:1" x14ac:dyDescent="0.2">
      <c r="A230" s="29"/>
    </row>
    <row r="231" spans="1:1" x14ac:dyDescent="0.2">
      <c r="A231" s="29"/>
    </row>
    <row r="232" spans="1:1" x14ac:dyDescent="0.2">
      <c r="A232" s="29"/>
    </row>
    <row r="233" spans="1:1" x14ac:dyDescent="0.2">
      <c r="A233" s="29"/>
    </row>
    <row r="234" spans="1:1" x14ac:dyDescent="0.2">
      <c r="A234" s="29"/>
    </row>
    <row r="235" spans="1:1" x14ac:dyDescent="0.2">
      <c r="A235" s="29"/>
    </row>
    <row r="236" spans="1:1" x14ac:dyDescent="0.2">
      <c r="A236" s="29"/>
    </row>
    <row r="237" spans="1:1" x14ac:dyDescent="0.2">
      <c r="A237" s="29"/>
    </row>
  </sheetData>
  <mergeCells count="1">
    <mergeCell ref="A48:B48"/>
  </mergeCells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Birnbaumová Petra</dc:creator>
  <cp:lastModifiedBy>Birnbaumová Petra</cp:lastModifiedBy>
  <dcterms:created xsi:type="dcterms:W3CDTF">2025-11-10T11:41:50Z</dcterms:created>
  <dcterms:modified xsi:type="dcterms:W3CDTF">2025-11-11T08:47:50Z</dcterms:modified>
</cp:coreProperties>
</file>